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440" windowHeight="7995" activeTab="0"/>
  </bookViews>
  <sheets>
    <sheet name="Master" sheetId="1" r:id="rId1"/>
    <sheet name="fossil_fuels" sheetId="2" r:id="rId2"/>
    <sheet name="efficiency" sheetId="3" state="hidden" r:id="rId3"/>
    <sheet name="RO" sheetId="4" r:id="rId4"/>
    <sheet name="FIT" sheetId="5" r:id="rId5"/>
    <sheet name="Demand" sheetId="6" r:id="rId6"/>
    <sheet name="Fuels" sheetId="7" state="hidden" r:id="rId7"/>
    <sheet name="UK electricity" sheetId="8" state="hidden" r:id="rId8"/>
    <sheet name="Fuel properties - 2013" sheetId="9" state="hidden" r:id="rId9"/>
  </sheets>
  <definedNames/>
  <calcPr fullCalcOnLoad="1"/>
</workbook>
</file>

<file path=xl/comments7.xml><?xml version="1.0" encoding="utf-8"?>
<comments xmlns="http://schemas.openxmlformats.org/spreadsheetml/2006/main">
  <authors>
    <author/>
  </authors>
  <commentList>
    <comment ref="E25" authorId="0">
      <text>
        <r>
          <rPr>
            <b/>
            <sz val="8"/>
            <rFont val="Tahoma"/>
            <family val="2"/>
          </rPr>
          <t>Gross calorific value - (or Higher Heating Value) most energy bills are presented in this measure</t>
        </r>
      </text>
    </comment>
    <comment ref="E26" authorId="0">
      <text>
        <r>
          <rPr>
            <b/>
            <sz val="8"/>
            <rFont val="Tahoma"/>
            <family val="2"/>
          </rPr>
          <t>kg CO₂e per unit</t>
        </r>
      </text>
    </comment>
    <comment ref="C27" authorId="0">
      <text>
        <r>
          <rPr>
            <b/>
            <sz val="8"/>
            <rFont val="Tahoma"/>
            <family val="2"/>
          </rPr>
          <t>Compressed Natural Gas - a compressed version of the same natural gas you receive in the home.  Stored in cylinders for use as an alternative transport fuel</t>
        </r>
      </text>
    </comment>
    <comment ref="C28" authorId="0">
      <text>
        <r>
          <rPr>
            <b/>
            <sz val="8"/>
            <rFont val="Tahoma"/>
            <family val="2"/>
          </rPr>
          <t>Liquefied Natural Gas- in liquid state this is the easiest way to transport gas in tankers (truck or ship).  It can be used as an alternative transport fuel</t>
        </r>
      </text>
    </comment>
    <comment ref="C29" authorId="0">
      <text>
        <r>
          <rPr>
            <b/>
            <sz val="8"/>
            <rFont val="Tahoma"/>
            <family val="2"/>
          </rPr>
          <t>Liquid Petroleum Gas - used to power cooking stoves or heaters off-grid and fuel some vehicles, e.g. fork-lift trucks/vans</t>
        </r>
      </text>
    </comment>
    <comment ref="C30" authorId="0">
      <text>
        <r>
          <rPr>
            <b/>
            <sz val="8"/>
            <rFont val="Tahoma"/>
            <family val="2"/>
          </rPr>
          <t>Standard natural gas received through the gas mains grid network in the UK.</t>
        </r>
      </text>
    </comment>
    <comment ref="C31" authorId="0">
      <text>
        <r>
          <rPr>
            <b/>
            <sz val="8"/>
            <rFont val="Tahoma"/>
            <family val="2"/>
          </rPr>
          <t>Consists mainly of ethane, plus other hydrocarbons, (excludes butane and propane)</t>
        </r>
      </text>
    </comment>
    <comment ref="E34" authorId="0">
      <text>
        <r>
          <rPr>
            <b/>
            <sz val="8"/>
            <rFont val="Tahoma"/>
            <family val="2"/>
          </rPr>
          <t>Gross calorific value - (or Higher Heating Value) most energy bills are presented in this measure</t>
        </r>
      </text>
    </comment>
    <comment ref="E35" authorId="0">
      <text>
        <r>
          <rPr>
            <b/>
            <sz val="8"/>
            <rFont val="Tahoma"/>
            <family val="2"/>
          </rPr>
          <t>kg CO₂e per unit</t>
        </r>
      </text>
    </comment>
    <comment ref="F35" authorId="0">
      <text>
        <r>
          <rPr>
            <b/>
            <sz val="8"/>
            <rFont val="Tahoma"/>
            <family val="2"/>
          </rPr>
          <t>kg CO₂e per unit</t>
        </r>
      </text>
    </comment>
    <comment ref="C36" authorId="0">
      <text>
        <r>
          <rPr>
            <b/>
            <sz val="8"/>
            <rFont val="Tahoma"/>
            <family val="2"/>
          </rPr>
          <t>Fuel for piston-engined aircraft - a high octane petrol (aka AVGAS)</t>
        </r>
      </text>
    </comment>
    <comment ref="C37" authorId="0">
      <text>
        <r>
          <rPr>
            <b/>
            <sz val="8"/>
            <rFont val="Tahoma"/>
            <family val="2"/>
          </rPr>
          <t>Fuel for turbo-prop aircraft and jets (aka jet fuel).  Similar to kerosene used as a heating fuel but refined to a higher quality</t>
        </r>
      </text>
    </comment>
    <comment ref="C38" authorId="0">
      <text>
        <r>
          <rPr>
            <b/>
            <sz val="8"/>
            <rFont val="Tahoma"/>
            <family val="2"/>
          </rPr>
          <t>Main purpose is for heating / lighting on a domestic scale (aka kerosene)</t>
        </r>
      </text>
    </comment>
    <comment ref="C39" authorId="0">
      <text>
        <r>
          <rPr>
            <b/>
            <sz val="8"/>
            <rFont val="Tahoma"/>
            <family val="2"/>
          </rPr>
          <t>Standard diesel bought from any local filling station (across the board forecourt fuel typically contains biofuel content)</t>
        </r>
      </text>
    </comment>
    <comment ref="C40" authorId="0">
      <text>
        <r>
          <rPr>
            <b/>
            <sz val="8"/>
            <rFont val="Tahoma"/>
            <family val="2"/>
          </rPr>
          <t>Diesel that has not been blended with biofuel (non forecourt diesel)</t>
        </r>
      </text>
    </comment>
    <comment ref="C41" authorId="0">
      <text>
        <r>
          <rPr>
            <b/>
            <sz val="8"/>
            <rFont val="Tahoma"/>
            <family val="2"/>
          </rPr>
          <t>Heavy oil used as fuel in furnaces and boilers of power stations, industry, industrial heating and in ships</t>
        </r>
      </text>
    </comment>
    <comment ref="C42" authorId="0">
      <text>
        <r>
          <rPr>
            <b/>
            <sz val="8"/>
            <rFont val="Tahoma"/>
            <family val="2"/>
          </rPr>
          <t>Medium oil used in diesel engines, and heating systems (aka red diesel)</t>
        </r>
      </text>
    </comment>
    <comment ref="C44" authorId="0">
      <text>
        <r>
          <rPr>
            <b/>
            <sz val="8"/>
            <rFont val="Tahoma"/>
            <family val="2"/>
          </rPr>
          <t>A product of crude oil refining; often used as a solvent</t>
        </r>
      </text>
    </comment>
    <comment ref="C45" authorId="0">
      <text>
        <r>
          <rPr>
            <b/>
            <sz val="8"/>
            <rFont val="Tahoma"/>
            <family val="2"/>
          </rPr>
          <t>Standard petrol bought from any local filling station (across the board forecourt fuel typically contains biofuel content)</t>
        </r>
      </text>
    </comment>
    <comment ref="C46" authorId="0">
      <text>
        <r>
          <rPr>
            <b/>
            <sz val="8"/>
            <rFont val="Tahoma"/>
            <family val="2"/>
          </rPr>
          <t>Petrol that has not been blended with biofuel (non forecourt petrol)</t>
        </r>
      </text>
    </comment>
    <comment ref="C47" authorId="0">
      <text>
        <r>
          <rPr>
            <b/>
            <sz val="8"/>
            <rFont val="Tahoma"/>
            <family val="2"/>
          </rPr>
          <t>Waste oils meeting the 'residual' oil definition contained in the 'Processed Fuel Oil Quality Protocol'</t>
        </r>
      </text>
    </comment>
    <comment ref="C48" authorId="0">
      <text>
        <r>
          <rPr>
            <b/>
            <sz val="8"/>
            <rFont val="Tahoma"/>
            <family val="2"/>
          </rPr>
          <t>Waste oils meeting the 'distillate' oil definition contained in the 'Processed Fuel Oil Quality Protocol'</t>
        </r>
      </text>
    </comment>
    <comment ref="C50" authorId="0">
      <text>
        <r>
          <rPr>
            <b/>
            <sz val="8"/>
            <rFont val="Tahoma"/>
            <family val="2"/>
          </rPr>
          <t>Recycled oils outside of the 'Processed Fuel Oil Quality Protocol' definitions</t>
        </r>
      </text>
    </comment>
    <comment ref="E54" authorId="0">
      <text>
        <r>
          <rPr>
            <b/>
            <sz val="8"/>
            <rFont val="Tahoma"/>
            <family val="2"/>
          </rPr>
          <t>kg CO₂e per unit</t>
        </r>
      </text>
    </comment>
    <comment ref="C55" authorId="0">
      <text>
        <r>
          <rPr>
            <b/>
            <sz val="8"/>
            <rFont val="Tahoma"/>
            <family val="2"/>
          </rPr>
          <t>Coal used in sources other than power stations and domestic use</t>
        </r>
      </text>
    </comment>
    <comment ref="C56" authorId="0">
      <text>
        <r>
          <rPr>
            <b/>
            <sz val="8"/>
            <rFont val="Tahoma"/>
            <family val="2"/>
          </rPr>
          <t xml:space="preserve">Coal used in power stations to generate electricity </t>
        </r>
      </text>
    </comment>
    <comment ref="C57" authorId="0">
      <text>
        <r>
          <rPr>
            <b/>
            <sz val="8"/>
            <rFont val="Tahoma"/>
            <family val="2"/>
          </rPr>
          <t>Coal used domestically</t>
        </r>
      </text>
    </comment>
    <comment ref="C58" authorId="0">
      <text>
        <r>
          <rPr>
            <b/>
            <sz val="8"/>
            <rFont val="Tahoma"/>
            <family val="2"/>
          </rPr>
          <t>Coke may be used as a heating fuel and as a reducing agent in a blast furnace</t>
        </r>
      </text>
    </comment>
    <comment ref="C59" authorId="0">
      <text>
        <r>
          <rPr>
            <b/>
            <sz val="8"/>
            <rFont val="Tahoma"/>
            <family val="2"/>
          </rPr>
          <t>Normally used in cement manufacture and power plants</t>
        </r>
      </text>
    </comment>
  </commentList>
</comments>
</file>

<file path=xl/comments8.xml><?xml version="1.0" encoding="utf-8"?>
<comments xmlns="http://schemas.openxmlformats.org/spreadsheetml/2006/main">
  <authors>
    <author/>
  </authors>
  <commentList>
    <comment ref="F21" authorId="0">
      <text>
        <r>
          <rPr>
            <b/>
            <sz val="8"/>
            <rFont val="Tahoma"/>
            <family val="2"/>
          </rPr>
          <t>kg CO₂e per unit</t>
        </r>
      </text>
    </comment>
    <comment ref="B22" authorId="0">
      <text>
        <r>
          <rPr>
            <b/>
            <sz val="8"/>
            <rFont val="Tahoma"/>
            <family val="2"/>
          </rPr>
          <t>Emissions associated with the generation of electricity at a power station.  Electricity generation factors do not include transmission and distribution.</t>
        </r>
      </text>
    </comment>
  </commentList>
</comments>
</file>

<file path=xl/sharedStrings.xml><?xml version="1.0" encoding="utf-8"?>
<sst xmlns="http://schemas.openxmlformats.org/spreadsheetml/2006/main" count="1089" uniqueCount="545">
  <si>
    <t>STRATEGIC CARBOM MANAGEMENT MBA - 2013 - PRACTICAL EXERCISE</t>
  </si>
  <si>
    <t xml:space="preserve">Data for this session may be found under the Course Web site at:  </t>
  </si>
  <si>
    <t>http://www.uea.ac.uk/~e680/energy/energy.htm</t>
  </si>
  <si>
    <t>Coal</t>
  </si>
  <si>
    <t>CCGT</t>
  </si>
  <si>
    <t>Nuclear</t>
  </si>
  <si>
    <t xml:space="preserve"> </t>
  </si>
  <si>
    <r>
      <t>Plant load factor</t>
    </r>
    <r>
      <rPr>
        <i/>
        <sz val="9"/>
        <rFont val="Arial"/>
        <family val="2"/>
      </rPr>
      <t xml:space="preserve"> </t>
    </r>
    <r>
      <rPr>
        <i/>
        <sz val="8"/>
        <rFont val="Arial"/>
        <family val="2"/>
      </rPr>
      <t>(2) (4)</t>
    </r>
  </si>
  <si>
    <t xml:space="preserve">   Combined cycle gas turbine stations</t>
  </si>
  <si>
    <t>Per cent</t>
  </si>
  <si>
    <t xml:space="preserve">   Nuclear stations</t>
  </si>
  <si>
    <t>''</t>
  </si>
  <si>
    <t xml:space="preserve">   Pumped storage hydro</t>
  </si>
  <si>
    <r>
      <t xml:space="preserve">   Conventional thermal and other stations</t>
    </r>
    <r>
      <rPr>
        <i/>
        <sz val="8"/>
        <rFont val="Arial"/>
        <family val="2"/>
      </rPr>
      <t xml:space="preserve"> (5)</t>
    </r>
  </si>
  <si>
    <r>
      <t xml:space="preserve">     of which coal-fired stations</t>
    </r>
    <r>
      <rPr>
        <i/>
        <sz val="8"/>
        <rFont val="Arial"/>
        <family val="2"/>
      </rPr>
      <t xml:space="preserve"> (6)</t>
    </r>
  </si>
  <si>
    <t>..</t>
  </si>
  <si>
    <r>
      <t xml:space="preserve">All plant </t>
    </r>
    <r>
      <rPr>
        <i/>
        <sz val="8"/>
        <rFont val="Arial"/>
        <family val="2"/>
      </rPr>
      <t>(7)</t>
    </r>
  </si>
  <si>
    <r>
      <t xml:space="preserve">System load factor </t>
    </r>
    <r>
      <rPr>
        <i/>
        <sz val="8"/>
        <rFont val="Arial"/>
        <family val="2"/>
      </rPr>
      <t>(8)</t>
    </r>
  </si>
  <si>
    <r>
      <t>Thermal efficiency</t>
    </r>
    <r>
      <rPr>
        <i/>
        <sz val="9"/>
        <rFont val="Arial"/>
        <family val="2"/>
      </rPr>
      <t xml:space="preserve"> </t>
    </r>
    <r>
      <rPr>
        <i/>
        <sz val="8"/>
        <rFont val="Arial"/>
        <family val="2"/>
      </rPr>
      <t>(9)</t>
    </r>
  </si>
  <si>
    <t>(gross calorific value basis)</t>
  </si>
  <si>
    <t xml:space="preserve">    Combined cycle gas turbine stations</t>
  </si>
  <si>
    <t xml:space="preserve">    Coal fired stations </t>
  </si>
  <si>
    <t>37.7r</t>
  </si>
  <si>
    <t>36.5r</t>
  </si>
  <si>
    <t xml:space="preserve">    Nuclear stations</t>
  </si>
  <si>
    <t>Type</t>
  </si>
  <si>
    <t>Fossil Fuel/ Nuclear Stations</t>
  </si>
  <si>
    <t>Sizewell</t>
  </si>
  <si>
    <t>Great Yarmouth</t>
  </si>
  <si>
    <t>Peterborough</t>
  </si>
  <si>
    <t>Name</t>
  </si>
  <si>
    <t>County</t>
  </si>
  <si>
    <t>Suffolk</t>
  </si>
  <si>
    <t>Norfolk</t>
  </si>
  <si>
    <t>Cambridgeshire</t>
  </si>
  <si>
    <t>MW</t>
  </si>
  <si>
    <t>Check boxes to indicate which Counties are being analysed</t>
  </si>
  <si>
    <t>Essex</t>
  </si>
  <si>
    <t>nuclear</t>
  </si>
  <si>
    <t>efficiency</t>
  </si>
  <si>
    <t>Load Factor</t>
  </si>
  <si>
    <t>specific values</t>
  </si>
  <si>
    <t>UK defaults 2012*</t>
  </si>
  <si>
    <t>x</t>
  </si>
  <si>
    <t>Annual</t>
  </si>
  <si>
    <t>Output</t>
  </si>
  <si>
    <t>(MWh)</t>
  </si>
  <si>
    <t>Year</t>
  </si>
  <si>
    <t>Total generated in 2012</t>
  </si>
  <si>
    <t>Emissions source:</t>
  </si>
  <si>
    <t>Fuels</t>
  </si>
  <si>
    <t>Expiry:</t>
  </si>
  <si>
    <t>Scope:</t>
  </si>
  <si>
    <t>Scope 1</t>
  </si>
  <si>
    <t>Version:</t>
  </si>
  <si>
    <t>Fuels conversion factors should be used for primary fuel sources combusted at a site or in an asset owned or controlled by the reporting organisation</t>
  </si>
  <si>
    <r>
      <rPr>
        <b/>
        <u val="single"/>
        <sz val="11"/>
        <color indexed="56"/>
        <rFont val="Calibri"/>
        <family val="2"/>
      </rPr>
      <t>Calculating emissions from fuels</t>
    </r>
    <r>
      <rPr>
        <sz val="11"/>
        <color indexed="56"/>
        <rFont val="Calibri"/>
        <family val="2"/>
      </rPr>
      <t xml:space="preserve">
</t>
    </r>
  </si>
  <si>
    <t xml:space="preserve">Company A needs to report the scope 1 emissions from their natural gas and diesel use.  </t>
  </si>
  <si>
    <r>
      <t>For natural gas consumption they select a kWh conversion factor on a gross calorific value (CV) basis - this is the basis of most energy bills.  They report in CO</t>
    </r>
    <r>
      <rPr>
        <vertAlign val="subscript"/>
        <sz val="11"/>
        <color indexed="56"/>
        <rFont val="Calibri"/>
        <family val="2"/>
      </rPr>
      <t>2</t>
    </r>
    <r>
      <rPr>
        <sz val="11"/>
        <color indexed="56"/>
        <rFont val="Calibri"/>
        <family val="2"/>
      </rPr>
      <t>e (as per Defra's guidance) for all fuels combusted at their premises.</t>
    </r>
  </si>
  <si>
    <r>
      <t>Company A are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company A fill up their vehicles at a national chain of petrol stations, they select the average biofuel blend (this is the correct conversion factor for standard forecourt fuel, which contains a small blend of biofuel).</t>
    </r>
  </si>
  <si>
    <t xml:space="preserve">The activity data (i.e. litres) is multiplied by the appropriate conversion factor to produce company A's fuel emissions. </t>
  </si>
  <si>
    <r>
      <t xml:space="preserve">Since company A are reporting a type of fuel that has biofuel content, they must also account for the </t>
    </r>
    <r>
      <rPr>
        <i/>
        <sz val="11"/>
        <color indexed="56"/>
        <rFont val="Calibri"/>
        <family val="2"/>
      </rPr>
      <t xml:space="preserve">‘biogenic’ </t>
    </r>
    <r>
      <rPr>
        <sz val="11"/>
        <color indexed="56"/>
        <rFont val="Calibri"/>
        <family val="2"/>
      </rPr>
      <t xml:space="preserve">part of this fuel.  To calculate this, they must also multiply the total litres of fuel used by the </t>
    </r>
    <r>
      <rPr>
        <i/>
        <sz val="11"/>
        <color indexed="56"/>
        <rFont val="Calibri"/>
        <family val="2"/>
      </rPr>
      <t>‘outside of scopes’</t>
    </r>
    <r>
      <rPr>
        <sz val="11"/>
        <color indexed="56"/>
        <rFont val="Calibri"/>
        <family val="2"/>
      </rPr>
      <t xml:space="preserve"> fuel factor for </t>
    </r>
    <r>
      <rPr>
        <i/>
        <sz val="11"/>
        <color indexed="56"/>
        <rFont val="Calibri"/>
        <family val="2"/>
      </rPr>
      <t>‘forecourt fuels- diesel (average biofuel blend)’</t>
    </r>
    <r>
      <rPr>
        <sz val="11"/>
        <color indexed="56"/>
        <rFont val="Calibri"/>
        <family val="2"/>
      </rPr>
      <t xml:space="preserve"> and report as a separate line item called</t>
    </r>
    <r>
      <rPr>
        <i/>
        <sz val="11"/>
        <color indexed="56"/>
        <rFont val="Calibri"/>
        <family val="2"/>
      </rPr>
      <t xml:space="preserve"> ‘outside of scopes’</t>
    </r>
    <r>
      <rPr>
        <sz val="11"/>
        <color indexed="56"/>
        <rFont val="Calibri"/>
        <family val="2"/>
      </rPr>
      <t>.  This ensures they are being transparent with regard to all potential sources of CO</t>
    </r>
    <r>
      <rPr>
        <vertAlign val="subscript"/>
        <sz val="11"/>
        <color indexed="56"/>
        <rFont val="Calibri"/>
        <family val="2"/>
      </rPr>
      <t>2</t>
    </r>
    <r>
      <rPr>
        <sz val="11"/>
        <color indexed="56"/>
        <rFont val="Calibri"/>
        <family val="2"/>
      </rPr>
      <t xml:space="preserve"> from their activities.  (For more information refer to the </t>
    </r>
    <r>
      <rPr>
        <i/>
        <sz val="11"/>
        <color indexed="56"/>
        <rFont val="Calibri"/>
        <family val="2"/>
      </rPr>
      <t xml:space="preserve">‘outside of scopes’ </t>
    </r>
    <r>
      <rPr>
        <sz val="11"/>
        <color indexed="56"/>
        <rFont val="Calibri"/>
        <family val="2"/>
      </rPr>
      <t>tab for guidance).</t>
    </r>
  </si>
  <si>
    <t>For example company A’s report might state:</t>
  </si>
  <si>
    <t>Defra's fuel guidance</t>
  </si>
  <si>
    <t>●  Gross CV /net CV basis - typically organisations should use gross CV for each kWh of energy reported (most energy billing is provided on a gross CV basis)</t>
  </si>
  <si>
    <r>
      <rPr>
        <i/>
        <sz val="11"/>
        <color indexed="56"/>
        <rFont val="Calibri"/>
        <family val="2"/>
      </rPr>
      <t>●  'Diesel (average biofuel blend)' /'diesel (100% mineral oil)'</t>
    </r>
    <r>
      <rPr>
        <sz val="11"/>
        <color indexed="56"/>
        <rFont val="Calibri"/>
        <family val="2"/>
      </rPr>
      <t xml:space="preserve"> - typically organisations purchasing forecourt fuel should use </t>
    </r>
    <r>
      <rPr>
        <i/>
        <sz val="11"/>
        <color indexed="56"/>
        <rFont val="Calibri"/>
        <family val="2"/>
      </rPr>
      <t>'diesel (average biofuel blend)'</t>
    </r>
    <r>
      <rPr>
        <sz val="11"/>
        <color indexed="56"/>
        <rFont val="Calibri"/>
        <family val="2"/>
      </rPr>
      <t>.  Note that any fuel an organisation reports in scope 1, which has biofuel content must have the</t>
    </r>
    <r>
      <rPr>
        <i/>
        <sz val="11"/>
        <color indexed="56"/>
        <rFont val="Calibri"/>
        <family val="2"/>
      </rPr>
      <t xml:space="preserve"> ‘outside of scopes’</t>
    </r>
    <r>
      <rPr>
        <sz val="11"/>
        <color indexed="56"/>
        <rFont val="Calibri"/>
        <family val="2"/>
      </rPr>
      <t xml:space="preserve"> portion reported separately as per the </t>
    </r>
    <r>
      <rPr>
        <i/>
        <sz val="11"/>
        <color indexed="56"/>
        <rFont val="Calibri"/>
        <family val="2"/>
      </rPr>
      <t xml:space="preserve"> </t>
    </r>
    <r>
      <rPr>
        <i/>
        <u val="single"/>
        <sz val="11"/>
        <color indexed="12"/>
        <rFont val="Calibri"/>
        <family val="2"/>
      </rPr>
      <t>'WBCSD/ WRI GHG Protocol (chapter 9)'</t>
    </r>
    <r>
      <rPr>
        <sz val="11"/>
        <color indexed="56"/>
        <rFont val="Calibri"/>
        <family val="2"/>
      </rPr>
      <t>.  See the case study above to understand how to calculate and report this</t>
    </r>
  </si>
  <si>
    <t>●  Where any fuel type or unit i.e. coal (litres) has no result in the table, this is an indication the conversion factor is not available or does not exist</t>
  </si>
  <si>
    <t>What’s new?</t>
  </si>
  <si>
    <r>
      <t>There are now three conversion factors which replace the previous</t>
    </r>
    <r>
      <rPr>
        <i/>
        <sz val="11"/>
        <color indexed="56"/>
        <rFont val="Calibri"/>
        <family val="2"/>
      </rPr>
      <t xml:space="preserve"> ‘recycled fuel oil’ </t>
    </r>
    <r>
      <rPr>
        <sz val="11"/>
        <color indexed="56"/>
        <rFont val="Calibri"/>
        <family val="2"/>
      </rPr>
      <t>factor – these are called</t>
    </r>
    <r>
      <rPr>
        <i/>
        <sz val="11"/>
        <color indexed="56"/>
        <rFont val="Calibri"/>
        <family val="2"/>
      </rPr>
      <t xml:space="preserve"> ‘processed fuel oil- residual oil’</t>
    </r>
    <r>
      <rPr>
        <sz val="11"/>
        <color indexed="56"/>
        <rFont val="Calibri"/>
        <family val="2"/>
      </rPr>
      <t>,</t>
    </r>
    <r>
      <rPr>
        <i/>
        <sz val="11"/>
        <color indexed="56"/>
        <rFont val="Calibri"/>
        <family val="2"/>
      </rPr>
      <t xml:space="preserve"> ‘processed fuel oil- distillate’ </t>
    </r>
    <r>
      <rPr>
        <sz val="11"/>
        <color indexed="56"/>
        <rFont val="Calibri"/>
        <family val="2"/>
      </rPr>
      <t>and</t>
    </r>
    <r>
      <rPr>
        <i/>
        <sz val="11"/>
        <color indexed="56"/>
        <rFont val="Calibri"/>
        <family val="2"/>
      </rPr>
      <t xml:space="preserve"> ‘waste oils’</t>
    </r>
    <r>
      <rPr>
        <sz val="11"/>
        <color indexed="56"/>
        <rFont val="Calibri"/>
        <family val="2"/>
      </rPr>
      <t>.  Hover over each fuel to see their uses.</t>
    </r>
  </si>
  <si>
    <r>
      <t>In the previous format – users could enter their specific % biofuel blend as an alternative to using the “average biofuel blend” factor that is reported on. Despite this functionality not existing here the steps taken to calculate this by hand are straightforward and can be illustrated using the following worked example (consistent for all biofuels, conventional fuels, scopes and units):
Company B wants to report on its scope 1 fuel emissions (in kgCO</t>
    </r>
    <r>
      <rPr>
        <vertAlign val="subscript"/>
        <sz val="9.9"/>
        <color indexed="56"/>
        <rFont val="Calibri"/>
        <family val="2"/>
      </rPr>
      <t>2</t>
    </r>
    <r>
      <rPr>
        <sz val="11"/>
        <color indexed="56"/>
        <rFont val="Calibri"/>
        <family val="2"/>
      </rPr>
      <t>e/litres) from a specific biodiesel blend of Z%. Using 2013 values it is known that:
●100% mineral diesel conversion factor = 2.6705 kgCO</t>
    </r>
    <r>
      <rPr>
        <vertAlign val="subscript"/>
        <sz val="11"/>
        <color indexed="56"/>
        <rFont val="Calibri"/>
        <family val="2"/>
      </rPr>
      <t>2</t>
    </r>
    <r>
      <rPr>
        <sz val="11"/>
        <color indexed="56"/>
        <rFont val="Calibri"/>
        <family val="2"/>
      </rPr>
      <t>e/litre
●100% biodiesel conversion factor = 0.0187 kgCO</t>
    </r>
    <r>
      <rPr>
        <vertAlign val="subscript"/>
        <sz val="11"/>
        <color indexed="56"/>
        <rFont val="Calibri"/>
        <family val="2"/>
      </rPr>
      <t>2</t>
    </r>
    <r>
      <rPr>
        <sz val="11"/>
        <color indexed="56"/>
        <rFont val="Calibri"/>
        <family val="2"/>
      </rPr>
      <t>e/litre
Therefore:          Z% biodiesel blend conversion factor = ( Z% x 0.0187) + [(1-Z%) x 2.6705]</t>
    </r>
  </si>
  <si>
    <t>Energy - Gross CV</t>
  </si>
  <si>
    <t>Activity</t>
  </si>
  <si>
    <t>Fuel</t>
  </si>
  <si>
    <t>Unit</t>
  </si>
  <si>
    <r>
      <t>kg CO</t>
    </r>
    <r>
      <rPr>
        <vertAlign val="subscript"/>
        <sz val="11"/>
        <color indexed="56"/>
        <rFont val="Calibri"/>
        <family val="2"/>
      </rPr>
      <t>2</t>
    </r>
    <r>
      <rPr>
        <sz val="11"/>
        <color indexed="56"/>
        <rFont val="Calibri"/>
        <family val="2"/>
      </rPr>
      <t>e</t>
    </r>
  </si>
  <si>
    <t>Gaseous fuels</t>
  </si>
  <si>
    <t>CNG</t>
  </si>
  <si>
    <t>kWh</t>
  </si>
  <si>
    <t>LNG</t>
  </si>
  <si>
    <t>LPG</t>
  </si>
  <si>
    <t>Natural gas</t>
  </si>
  <si>
    <t>Other petroleum gas</t>
  </si>
  <si>
    <t>Volume</t>
  </si>
  <si>
    <t>Liquid fuels</t>
  </si>
  <si>
    <t>Aviation spirit</t>
  </si>
  <si>
    <t>litres</t>
  </si>
  <si>
    <t>Aviation turbine fuel</t>
  </si>
  <si>
    <t>Burning oil</t>
  </si>
  <si>
    <t>Diesel (average biofuel blend)</t>
  </si>
  <si>
    <t>Diesel (100% mineral diesel)</t>
  </si>
  <si>
    <t>Fuel oil</t>
  </si>
  <si>
    <t>Gas oil</t>
  </si>
  <si>
    <t>Lubricants</t>
  </si>
  <si>
    <t>Naphtha</t>
  </si>
  <si>
    <t>Petrol (average biofuel blend)</t>
  </si>
  <si>
    <t>Petrol (100% mineral petrol)</t>
  </si>
  <si>
    <t>Processed fuel oils - residual oil</t>
  </si>
  <si>
    <t>Processed fuel oils - distillate oil</t>
  </si>
  <si>
    <t>Refinery miscellaneous</t>
  </si>
  <si>
    <t>Waste oils</t>
  </si>
  <si>
    <t>Tonnes</t>
  </si>
  <si>
    <t>Solid fuels</t>
  </si>
  <si>
    <t>Coal (industrial)</t>
  </si>
  <si>
    <t>tonnes</t>
  </si>
  <si>
    <t>Coal (electricity generation)</t>
  </si>
  <si>
    <t>Coal (domestic)</t>
  </si>
  <si>
    <t>Coking coal</t>
  </si>
  <si>
    <t>Petroleum coke</t>
  </si>
  <si>
    <t>FAQs</t>
  </si>
  <si>
    <t>I need a conversion factor for ‘therms’, how can I convert the kWh conversion factors to suit my needs?</t>
  </si>
  <si>
    <t>Defra provide a specific conversion table at the back of these listings to allow organisations to convert the conversion factors into different units where required.   Please see the ‘conversions’ listing.</t>
  </si>
  <si>
    <t>UK electricity</t>
  </si>
  <si>
    <t>Scope 2</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</si>
  <si>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</si>
  <si>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Calculating emissions from UK electricity</t>
  </si>
  <si>
    <t xml:space="preserve">Company G report the emissions from the electricity they use, this can be found by reading their electricity meters or gathering data from utility bills. </t>
  </si>
  <si>
    <r>
      <t>The kWh electricity use is multiplied by the</t>
    </r>
    <r>
      <rPr>
        <i/>
        <sz val="11"/>
        <color indexed="56"/>
        <rFont val="Calibri"/>
        <family val="2"/>
      </rPr>
      <t xml:space="preserve"> ‘electricity generation’</t>
    </r>
    <r>
      <rPr>
        <sz val="11"/>
        <color indexed="56"/>
        <rFont val="Calibri"/>
        <family val="2"/>
      </rPr>
      <t xml:space="preserve"> figure appropriate to the reporting year to produce company G's UK scope 2 electricity emissions.</t>
    </r>
  </si>
  <si>
    <t>Defra's UK electricity guidance</t>
  </si>
  <si>
    <r>
      <t>●  Defra advise that organisations also account for the transmission and distribution (T&amp;D) losses of the electricity they purchase, which occur between the power station and their site(s).  They should do so using the</t>
    </r>
    <r>
      <rPr>
        <i/>
        <sz val="11"/>
        <color indexed="56"/>
        <rFont val="Calibri"/>
        <family val="2"/>
      </rPr>
      <t xml:space="preserve"> ‘transmission and distribution’</t>
    </r>
    <r>
      <rPr>
        <sz val="11"/>
        <color indexed="56"/>
        <rFont val="Calibri"/>
        <family val="2"/>
      </rPr>
      <t xml:space="preserve"> factors for UK electricity.  The emissions from T&amp;D should be accounted for in scope 3</t>
    </r>
  </si>
  <si>
    <r>
      <t xml:space="preserve">●  Organisations that generate renewable energy or purchase green energy should refer to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</si>
  <si>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What's new?</t>
  </si>
  <si>
    <r>
      <t xml:space="preserve">All organisations that have previously reported using Defra’s conversion factors should read the </t>
    </r>
    <r>
      <rPr>
        <b/>
        <i/>
        <sz val="11"/>
        <color indexed="56"/>
        <rFont val="Calibri"/>
        <family val="2"/>
      </rPr>
      <t>‘what’s new’</t>
    </r>
    <r>
      <rPr>
        <b/>
        <sz val="11"/>
        <color indexed="56"/>
        <rFont val="Calibri"/>
        <family val="2"/>
      </rPr>
      <t xml:space="preserve"> tab before calculating their emissions for electricity.  Significant changes have been made to these factors and users may need to rebaseline their data to compensate for changes in how electricity factors are calculated and displayed</t>
    </r>
  </si>
  <si>
    <r>
      <t>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</si>
  <si>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The year displayed alongside the electricity factors is the reporting year for which users should apply these factors. (This is based on a calender reporting year).</t>
  </si>
  <si>
    <t>Country</t>
  </si>
  <si>
    <t>Electricity generated</t>
  </si>
  <si>
    <t>Electricity: UK</t>
  </si>
  <si>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</si>
  <si>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</si>
  <si>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What factor do I need for my CRC reporting?</t>
  </si>
  <si>
    <r>
      <t xml:space="preserve">At this time factors for CRC reporting are not aligned with Defra’s conversion factors.  If you are reporting to CRC you should refer to specific </t>
    </r>
    <r>
      <rPr>
        <i/>
        <u val="single"/>
        <sz val="9.9"/>
        <color indexed="12"/>
        <rFont val="Calibri"/>
        <family val="2"/>
      </rPr>
      <t>CRC guidance</t>
    </r>
    <r>
      <rPr>
        <i/>
        <sz val="11"/>
        <color indexed="56"/>
        <rFont val="Calibri"/>
        <family val="2"/>
      </rPr>
      <t xml:space="preserve"> on conversion factors.</t>
    </r>
  </si>
  <si>
    <t>I previously used a 5 year grid rolling average factors; these factors are based on 1 year average factors and look quite different, what should I do?</t>
  </si>
  <si>
    <t>Please refer to the ‘what’s new’ tab for full instructions on how to rebaseline your data to compensate for the changes made.</t>
  </si>
  <si>
    <t>The fuel properties can be used to determine the typical calorific values / densities of most common fuels</t>
  </si>
  <si>
    <t>None</t>
  </si>
  <si>
    <t>-</t>
  </si>
  <si>
    <t>Net CV</t>
  </si>
  <si>
    <t>Gross CV</t>
  </si>
  <si>
    <t>Density</t>
  </si>
  <si>
    <t>GJ/tonne</t>
  </si>
  <si>
    <r>
      <t>kg/m</t>
    </r>
    <r>
      <rPr>
        <vertAlign val="superscript"/>
        <sz val="11"/>
        <color indexed="56"/>
        <rFont val="Calibri"/>
        <family val="2"/>
      </rPr>
      <t>3</t>
    </r>
  </si>
  <si>
    <t>litres/tonne</t>
  </si>
  <si>
    <t>kWh/kg</t>
  </si>
  <si>
    <t>Commonly Used Fossil Fuels</t>
  </si>
  <si>
    <t>Aviation Spirit</t>
  </si>
  <si>
    <t>Aviation Turbine Fuel</t>
  </si>
  <si>
    <t>Burning Oil</t>
  </si>
  <si>
    <t>Coking Coal</t>
  </si>
  <si>
    <t>Diesel</t>
  </si>
  <si>
    <t>Fuel Oil</t>
  </si>
  <si>
    <t>Gas Oil</t>
  </si>
  <si>
    <t>Natural Gas</t>
  </si>
  <si>
    <t>Petrol</t>
  </si>
  <si>
    <t>Other fuels</t>
  </si>
  <si>
    <t>Biodiesel (ME)</t>
  </si>
  <si>
    <t>Biodiesel (BtL or HVO)</t>
  </si>
  <si>
    <t>Bioethanol</t>
  </si>
  <si>
    <t>BioETBE</t>
  </si>
  <si>
    <t>Biogas</t>
  </si>
  <si>
    <t xml:space="preserve">Biomethane </t>
  </si>
  <si>
    <t>Grasses/Straw</t>
  </si>
  <si>
    <t>Wood Chips</t>
  </si>
  <si>
    <t>Wood Logs</t>
  </si>
  <si>
    <t>Wood Pellets</t>
  </si>
  <si>
    <t>Gases</t>
  </si>
  <si>
    <r>
      <t>Methane (CH</t>
    </r>
    <r>
      <rPr>
        <vertAlign val="subscript"/>
        <sz val="11"/>
        <color indexed="56"/>
        <rFont val="Calibri"/>
        <family val="2"/>
      </rPr>
      <t>4</t>
    </r>
    <r>
      <rPr>
        <sz val="11"/>
        <color indexed="56"/>
        <rFont val="Calibri"/>
        <family val="2"/>
      </rPr>
      <t>)</t>
    </r>
  </si>
  <si>
    <r>
      <t>Carbon Dioxide (CO</t>
    </r>
    <r>
      <rPr>
        <vertAlign val="subscript"/>
        <sz val="11"/>
        <color indexed="56"/>
        <rFont val="Calibri"/>
        <family val="2"/>
      </rPr>
      <t>2</t>
    </r>
    <r>
      <rPr>
        <sz val="11"/>
        <color indexed="56"/>
        <rFont val="Calibri"/>
        <family val="2"/>
      </rPr>
      <t>)</t>
    </r>
  </si>
  <si>
    <t>MJ/m3</t>
  </si>
  <si>
    <t>MJ/litre</t>
  </si>
  <si>
    <r>
      <t>kg CO</t>
    </r>
    <r>
      <rPr>
        <vertAlign val="subscript"/>
        <sz val="11"/>
        <color indexed="56"/>
        <rFont val="Calibri"/>
        <family val="2"/>
      </rPr>
      <t>2</t>
    </r>
    <r>
      <rPr>
        <sz val="11"/>
        <color indexed="56"/>
        <rFont val="Calibri"/>
        <family val="2"/>
      </rPr>
      <t>e/kWh</t>
    </r>
  </si>
  <si>
    <t>CO2 emissions</t>
  </si>
  <si>
    <t>kg CO2e/ litre</t>
  </si>
  <si>
    <t>kg CO2e/ kWh</t>
  </si>
  <si>
    <t>kg CO2e/ tonne</t>
  </si>
  <si>
    <t>LF</t>
  </si>
  <si>
    <t>coal</t>
  </si>
  <si>
    <t>gas</t>
  </si>
  <si>
    <t>Input</t>
  </si>
  <si>
    <t>CO2</t>
  </si>
  <si>
    <t>emisisons</t>
  </si>
  <si>
    <t>Emission factor 2012</t>
  </si>
  <si>
    <t>kg/kWh generated</t>
  </si>
  <si>
    <t>Default Values from DUKES 2013</t>
  </si>
  <si>
    <t>Fossil Fuel and Nuclear Generation</t>
  </si>
  <si>
    <t>If default values are to be used, check relevant boxes in cells B8 - B10, otherwise enter specific values in relevant cells F8 - G10</t>
  </si>
  <si>
    <t>Fossil Fuels &amp; Nuclear</t>
  </si>
  <si>
    <t>Renewables under Renewables Obligation</t>
  </si>
  <si>
    <t>Renewables under Feed In Tariffs</t>
  </si>
  <si>
    <t>Generation</t>
  </si>
  <si>
    <t>Emissions</t>
  </si>
  <si>
    <t>MWh</t>
  </si>
  <si>
    <t>kg/kWh</t>
  </si>
  <si>
    <t>Total Electricity Demand</t>
  </si>
  <si>
    <t>Export to rest of UK</t>
  </si>
  <si>
    <t>Import from rest of UK</t>
  </si>
  <si>
    <t>Return to Main Sheet</t>
  </si>
  <si>
    <t>Accreditation No.</t>
  </si>
  <si>
    <t>Generating Station / Agent Group</t>
  </si>
  <si>
    <t>Total Installed Generating Capacity</t>
  </si>
  <si>
    <t>Technology Group</t>
  </si>
  <si>
    <t>Generation Type</t>
  </si>
  <si>
    <t>No. Of Certificates</t>
  </si>
  <si>
    <t>MWh Per Certificate</t>
  </si>
  <si>
    <t>Theoretical output (MWh)</t>
  </si>
  <si>
    <t>Actual Output (MWh)</t>
  </si>
  <si>
    <t>Load Factor (%)</t>
  </si>
  <si>
    <t>No of months</t>
  </si>
  <si>
    <t>Earliest Month</t>
  </si>
  <si>
    <t>Last Month</t>
  </si>
  <si>
    <t>R00011RAEN</t>
  </si>
  <si>
    <t>ELEAN BUSINESS PARK</t>
  </si>
  <si>
    <t>Fuelled</t>
  </si>
  <si>
    <t>Dedicated energy crops</t>
  </si>
  <si>
    <t>Apr-2011</t>
  </si>
  <si>
    <t>Mar-2012</t>
  </si>
  <si>
    <t>R00150RAEN</t>
  </si>
  <si>
    <t>Ramsey 5292</t>
  </si>
  <si>
    <t>Dedicated biomass with CHP</t>
  </si>
  <si>
    <t>R00222RAEN</t>
  </si>
  <si>
    <t>Local Generation - Westry</t>
  </si>
  <si>
    <t>AD</t>
  </si>
  <si>
    <t>Feb-2012</t>
  </si>
  <si>
    <t>R00054RJEN</t>
  </si>
  <si>
    <t>MARCH LANDFILL GAS PROJECT</t>
  </si>
  <si>
    <t>Landfill Gas</t>
  </si>
  <si>
    <t>N/A</t>
  </si>
  <si>
    <t>R00058RJEN</t>
  </si>
  <si>
    <t>Blackborough End</t>
  </si>
  <si>
    <t>R00071RJEN</t>
  </si>
  <si>
    <t>Warboys Power- A</t>
  </si>
  <si>
    <t>R00088RJEN</t>
  </si>
  <si>
    <t>STATION FARM LANDFILL</t>
  </si>
  <si>
    <t>R00218RJEN</t>
  </si>
  <si>
    <t>Godmanchester - A,C</t>
  </si>
  <si>
    <t>R00491RJEN</t>
  </si>
  <si>
    <t>Middlemarsh Generation -A,C</t>
  </si>
  <si>
    <t>R00510RJEN</t>
  </si>
  <si>
    <t>Somersham Power - A</t>
  </si>
  <si>
    <t>R00522RJEN</t>
  </si>
  <si>
    <t>Dogsthorpe 2 Generation - A, C, E</t>
  </si>
  <si>
    <t>R00548RJEN</t>
  </si>
  <si>
    <t>Ugley Gas To Energy - A, D</t>
  </si>
  <si>
    <t>R00570RJEN</t>
  </si>
  <si>
    <t>Waterbeach Landfill Gas</t>
  </si>
  <si>
    <t>R00010RPEN</t>
  </si>
  <si>
    <t>Lynn Offshore Wind Farm</t>
  </si>
  <si>
    <t>Off-shore Wind</t>
  </si>
  <si>
    <t>R00011RPEN</t>
  </si>
  <si>
    <t>Inner Dowsing Offshore Wind Farm</t>
  </si>
  <si>
    <t>R00025RQEN</t>
  </si>
  <si>
    <t>Wood Green Animal Shelters</t>
  </si>
  <si>
    <t>On-shore Wind</t>
  </si>
  <si>
    <t>R00146RQEN</t>
  </si>
  <si>
    <t>Longhill Wind Turbine - A,C</t>
  </si>
  <si>
    <t>R00154RQEN</t>
  </si>
  <si>
    <t>Coldham Wind Farm - A, E</t>
  </si>
  <si>
    <t>R00159RQEN</t>
  </si>
  <si>
    <t>Glass Moor Wind Farm - A</t>
  </si>
  <si>
    <t>R00168RQEN</t>
  </si>
  <si>
    <t>Red Tile Wind Farm 1 - A</t>
  </si>
  <si>
    <t>R00169RQEN</t>
  </si>
  <si>
    <t xml:space="preserve">Red Tile Wind Farm 2 - A </t>
  </si>
  <si>
    <t>R00171RQEN</t>
  </si>
  <si>
    <t xml:space="preserve">North Pickenham Windfarm - A </t>
  </si>
  <si>
    <t>R00176RQEN</t>
  </si>
  <si>
    <t>Ransonmoor Wind Farm - A (1/03/07)</t>
  </si>
  <si>
    <t>R00181RQEN</t>
  </si>
  <si>
    <t>Stags Holt Wind Farm - A, E (5/07/07)</t>
  </si>
  <si>
    <t>R00189RQEN</t>
  </si>
  <si>
    <t>The Hollies Wind Farm - (21/01/2008)</t>
  </si>
  <si>
    <t>R00194RQEN</t>
  </si>
  <si>
    <t>Bicker</t>
  </si>
  <si>
    <t>R00203RQEN</t>
  </si>
  <si>
    <t>Ramsey</t>
  </si>
  <si>
    <t>R00180RREN</t>
  </si>
  <si>
    <t>Kings Lynn Wastewater Treatment Works</t>
  </si>
  <si>
    <t>Sewage Gas</t>
  </si>
  <si>
    <t>May-2011</t>
  </si>
  <si>
    <t>R00028RAEN</t>
  </si>
  <si>
    <t>Beckton STW Sludge Powered Generator (RB) - A, C, D</t>
  </si>
  <si>
    <t>Dedicated biomass</t>
  </si>
  <si>
    <t>Dec-2011</t>
  </si>
  <si>
    <t>R00031RAEN</t>
  </si>
  <si>
    <t>Maple Lodge STW (RB) - A, C, D, E</t>
  </si>
  <si>
    <t>Electricity generated from sewage gas</t>
  </si>
  <si>
    <t>R00080RAEN</t>
  </si>
  <si>
    <t>Tilbury Power Station - A,C,E</t>
  </si>
  <si>
    <t>R00049RJEN</t>
  </si>
  <si>
    <t>Aveley</t>
  </si>
  <si>
    <t>R00090RJEN</t>
  </si>
  <si>
    <t>MUCKING 3</t>
  </si>
  <si>
    <t>R00095RJEN</t>
  </si>
  <si>
    <t>RAINHAM PHASE II</t>
  </si>
  <si>
    <t>R00097RJEN</t>
  </si>
  <si>
    <t>Mucking Landfill 2 - A</t>
  </si>
  <si>
    <t>R00098RJEN</t>
  </si>
  <si>
    <t>Mucking Landfill</t>
  </si>
  <si>
    <t>R00099RJEN</t>
  </si>
  <si>
    <t>MUCKING GAS TWO</t>
  </si>
  <si>
    <t>R00100RJEN</t>
  </si>
  <si>
    <t>RAINHAM LANDFILL</t>
  </si>
  <si>
    <t>R00122RJEN</t>
  </si>
  <si>
    <t>Ockendon "A" Power Plant</t>
  </si>
  <si>
    <t>R00123RJEN</t>
  </si>
  <si>
    <t>OCKENDON B POWER PLANT</t>
  </si>
  <si>
    <t>R00140RJEN</t>
  </si>
  <si>
    <t>AVELEY - NFFO 5</t>
  </si>
  <si>
    <t>R00513RJEN</t>
  </si>
  <si>
    <t>PITSEA METHANE CONVERSION PLANT</t>
  </si>
  <si>
    <t>R00520RJEN</t>
  </si>
  <si>
    <t>Aveley Phase 2 Generation - A</t>
  </si>
  <si>
    <t>R00594RJEN</t>
  </si>
  <si>
    <t>Elsenham Power Plant</t>
  </si>
  <si>
    <t>R00012RPEN</t>
  </si>
  <si>
    <t>Gunfleet Sands I</t>
  </si>
  <si>
    <t>R00013RPEN</t>
  </si>
  <si>
    <t>Gunfleet Sands II</t>
  </si>
  <si>
    <t>R00181RREN</t>
  </si>
  <si>
    <t>Bishops Stortford</t>
  </si>
  <si>
    <t>R00199RREN</t>
  </si>
  <si>
    <t>Basildon Sewage Treatment Works</t>
  </si>
  <si>
    <t>Aug-2011</t>
  </si>
  <si>
    <t>R00120RAEN</t>
  </si>
  <si>
    <t>GEN0179977</t>
  </si>
  <si>
    <t>Hertfordshire</t>
  </si>
  <si>
    <t>Nov-2011</t>
  </si>
  <si>
    <t>R00101RJEN</t>
  </si>
  <si>
    <t>Brazier Methane Conversion Plant</t>
  </si>
  <si>
    <t>R00632RJEN</t>
  </si>
  <si>
    <t>Water Hall Quarry</t>
  </si>
  <si>
    <t>R00036RREN</t>
  </si>
  <si>
    <t>Ryemeads STW - A,D</t>
  </si>
  <si>
    <t>R00007RAEN</t>
  </si>
  <si>
    <t>Thetford Power Station (RA) - A B</t>
  </si>
  <si>
    <t>R00057RJEN</t>
  </si>
  <si>
    <t>Mayton Wood</t>
  </si>
  <si>
    <t>R00062RJEN</t>
  </si>
  <si>
    <t>EDGEFIELD HALL FARM</t>
  </si>
  <si>
    <t>R00435RJEN</t>
  </si>
  <si>
    <t>FELTWELL</t>
  </si>
  <si>
    <t>R00477RJEN</t>
  </si>
  <si>
    <t>Beetley Energy RO - A,C</t>
  </si>
  <si>
    <t>R00521RJEN</t>
  </si>
  <si>
    <t>ALDEBY - NFFO5</t>
  </si>
  <si>
    <t>R00005RPEN</t>
  </si>
  <si>
    <t xml:space="preserve">Scroby Sands Wind Farm </t>
  </si>
  <si>
    <t>R00027RQEN</t>
  </si>
  <si>
    <t>ECOTECH WIND TURBINE GENERATOR</t>
  </si>
  <si>
    <t>R00029RQEN</t>
  </si>
  <si>
    <t>BLOOD HILL WIND TURBINE</t>
  </si>
  <si>
    <t>R00041RQEN</t>
  </si>
  <si>
    <t>Blood Hill Wind Farm - A</t>
  </si>
  <si>
    <t>R00126RQEN</t>
  </si>
  <si>
    <t>LOWICK BEACON</t>
  </si>
  <si>
    <t>R00044RREN</t>
  </si>
  <si>
    <t>Whitlingham STW CHP Plant - A,C,D</t>
  </si>
  <si>
    <t>R00006RAEN</t>
  </si>
  <si>
    <t>Eye Power Station (Fibropower) - A,B,C</t>
  </si>
  <si>
    <t>R00038RAEN</t>
  </si>
  <si>
    <t>LPL - Hockwold - D</t>
  </si>
  <si>
    <t>R00043RAEN</t>
  </si>
  <si>
    <t>Bentwaters Power Generation Facility</t>
  </si>
  <si>
    <t>R00121RAEN</t>
  </si>
  <si>
    <t>Bury St Edmunds Sugar Factory - 0444B</t>
  </si>
  <si>
    <t>Oct-2011</t>
  </si>
  <si>
    <t>R00039RJEN</t>
  </si>
  <si>
    <t>LACKFORD LANDFILL</t>
  </si>
  <si>
    <t>R00066RJEN</t>
  </si>
  <si>
    <t>Wetherden Landfill Gas Project</t>
  </si>
  <si>
    <t>R00130RJEN</t>
  </si>
  <si>
    <t>MASONS POWER PLANT</t>
  </si>
  <si>
    <t>R00143RJEN</t>
  </si>
  <si>
    <t>WANGFORD LANDFILL SITE</t>
  </si>
  <si>
    <t>R00439RJEN</t>
  </si>
  <si>
    <t>Feltwell 2 - A</t>
  </si>
  <si>
    <t>R00551RJEN</t>
  </si>
  <si>
    <t>Bears Pit Landfill Site - C, (26/03/07)</t>
  </si>
  <si>
    <t>Jan-2012</t>
  </si>
  <si>
    <t>R00014RPEN</t>
  </si>
  <si>
    <t>Greater Gabbard</t>
  </si>
  <si>
    <t>R00150RQEN</t>
  </si>
  <si>
    <t>DRIGG (Ness Point)</t>
  </si>
  <si>
    <t>Go to the Data File and on the Renewable Obligation sheet, select the relevant county(ies)  and  technology (ies) and copy and paste data into rows 6 onwards.    Return to Main Sheet as summary information is automatically copied when you paste information here</t>
  </si>
  <si>
    <t>Total Output</t>
  </si>
  <si>
    <t>Total Generation for selected items</t>
  </si>
  <si>
    <t>Actual Generation (MWh)</t>
  </si>
  <si>
    <t>Export (MWh)</t>
  </si>
  <si>
    <t>% Export</t>
  </si>
  <si>
    <t>Self Consumption (MWh)</t>
  </si>
  <si>
    <t>Technology</t>
  </si>
  <si>
    <t>Anaerobic digestion</t>
  </si>
  <si>
    <t>Hydro</t>
  </si>
  <si>
    <t>Micro CHP</t>
  </si>
  <si>
    <t>Photovoltaic</t>
  </si>
  <si>
    <t>Wind</t>
  </si>
  <si>
    <t xml:space="preserve">Total </t>
  </si>
  <si>
    <t>The data for this sheet may be found in Sheet Summary_Fits of the Data Workbook</t>
  </si>
  <si>
    <t>Gross Generation</t>
  </si>
  <si>
    <t>Self Consumption</t>
  </si>
  <si>
    <t>FIT Generation</t>
  </si>
  <si>
    <t>Domestic consumers</t>
  </si>
  <si>
    <t>All consumers</t>
  </si>
  <si>
    <t>Sales per consumer (kWh)</t>
  </si>
  <si>
    <t>ONS Code</t>
  </si>
  <si>
    <t>LAU1 Code</t>
  </si>
  <si>
    <r>
      <t xml:space="preserve">LAU1 Area </t>
    </r>
    <r>
      <rPr>
        <b/>
        <vertAlign val="superscript"/>
        <sz val="10"/>
        <color indexed="12"/>
        <rFont val="Arial"/>
        <family val="2"/>
      </rPr>
      <t>(1)</t>
    </r>
  </si>
  <si>
    <t>Sales 2011 (GWh)</t>
  </si>
  <si>
    <t>Average domestic consumption</t>
  </si>
  <si>
    <t>Average commercial and industrial consumption</t>
  </si>
  <si>
    <t>Cambridge</t>
  </si>
  <si>
    <t>33UB</t>
  </si>
  <si>
    <t>UKH1301</t>
  </si>
  <si>
    <t>Breckland</t>
  </si>
  <si>
    <t>33UC</t>
  </si>
  <si>
    <t>UKH1302</t>
  </si>
  <si>
    <t>Broadland</t>
  </si>
  <si>
    <t>33UD</t>
  </si>
  <si>
    <t>UKH1303</t>
  </si>
  <si>
    <t>33UE</t>
  </si>
  <si>
    <t>UKH1308</t>
  </si>
  <si>
    <t>King's Lynn and West Norfolk</t>
  </si>
  <si>
    <t>33UF</t>
  </si>
  <si>
    <t>UKH1305</t>
  </si>
  <si>
    <t>North Norfolk</t>
  </si>
  <si>
    <t>33UG</t>
  </si>
  <si>
    <t>UKH1306</t>
  </si>
  <si>
    <t>Norwich</t>
  </si>
  <si>
    <t>33UH</t>
  </si>
  <si>
    <t>UKH1309</t>
  </si>
  <si>
    <t>South Norfolk</t>
  </si>
  <si>
    <t>Total Norfolk</t>
  </si>
  <si>
    <t>42UB</t>
  </si>
  <si>
    <t>UKH1401</t>
  </si>
  <si>
    <r>
      <t>Babergh</t>
    </r>
    <r>
      <rPr>
        <vertAlign val="superscript"/>
        <sz val="10"/>
        <rFont val="Arial"/>
        <family val="2"/>
      </rPr>
      <t xml:space="preserve"> (3)</t>
    </r>
  </si>
  <si>
    <t>42UC</t>
  </si>
  <si>
    <t>UKH1402</t>
  </si>
  <si>
    <t>Forest Heath</t>
  </si>
  <si>
    <t>42UD</t>
  </si>
  <si>
    <t>UKH1403</t>
  </si>
  <si>
    <t>Ipswich</t>
  </si>
  <si>
    <t>42UE</t>
  </si>
  <si>
    <t>UKH1408</t>
  </si>
  <si>
    <t>Mid Suffolk</t>
  </si>
  <si>
    <t>42UF</t>
  </si>
  <si>
    <t>UKH1409</t>
  </si>
  <si>
    <t>St Edmundsbury</t>
  </si>
  <si>
    <t>42UG</t>
  </si>
  <si>
    <t>UKH1406</t>
  </si>
  <si>
    <t>Suffolk Coastal</t>
  </si>
  <si>
    <t>42UH</t>
  </si>
  <si>
    <t>UKH1407</t>
  </si>
  <si>
    <t>Waveney</t>
  </si>
  <si>
    <t>Total Suffolk</t>
  </si>
  <si>
    <t>Commercial consumption</t>
  </si>
  <si>
    <t>Total Consumption</t>
  </si>
  <si>
    <t>Selected Counties</t>
  </si>
  <si>
    <t>Total</t>
  </si>
  <si>
    <t>Total Generated</t>
  </si>
  <si>
    <t>Export %</t>
  </si>
  <si>
    <t>Exported (MWh)</t>
  </si>
  <si>
    <t>Self Consumption MWh)</t>
  </si>
  <si>
    <t>Total Installed Capacity (MW)</t>
  </si>
  <si>
    <t>Suffok</t>
  </si>
  <si>
    <t>Selected Counties - Installed Capacity (MW)</t>
  </si>
  <si>
    <t>Effective Generation in rest of UK</t>
  </si>
  <si>
    <t>Selected County (ies)</t>
  </si>
  <si>
    <t>12UB</t>
  </si>
  <si>
    <t>UKH1201</t>
  </si>
  <si>
    <t>12UC</t>
  </si>
  <si>
    <t>UKH1202</t>
  </si>
  <si>
    <t>East Cambridgeshire</t>
  </si>
  <si>
    <t>12UD</t>
  </si>
  <si>
    <t>UKH1203</t>
  </si>
  <si>
    <t>Fenland</t>
  </si>
  <si>
    <t>12UE</t>
  </si>
  <si>
    <t>UKH1204</t>
  </si>
  <si>
    <t>Huntingdonshire</t>
  </si>
  <si>
    <t>00JA</t>
  </si>
  <si>
    <t>UKH1100</t>
  </si>
  <si>
    <t>12UG</t>
  </si>
  <si>
    <t>UKH1205</t>
  </si>
  <si>
    <t>South Cambridgeshire</t>
  </si>
  <si>
    <t>Total Cambridgeshire &amp; Peterborough</t>
  </si>
  <si>
    <t>22UB</t>
  </si>
  <si>
    <t>UKH3301</t>
  </si>
  <si>
    <t>Basildon</t>
  </si>
  <si>
    <t>22UC</t>
  </si>
  <si>
    <t>UKH3302</t>
  </si>
  <si>
    <t>Braintree</t>
  </si>
  <si>
    <t>22UD</t>
  </si>
  <si>
    <t>UKH3303</t>
  </si>
  <si>
    <t>Brentwood</t>
  </si>
  <si>
    <t>22UE</t>
  </si>
  <si>
    <t>UKH3304</t>
  </si>
  <si>
    <t>Castle Point</t>
  </si>
  <si>
    <t>22UF</t>
  </si>
  <si>
    <t>UKH3305</t>
  </si>
  <si>
    <t>Chelmsford</t>
  </si>
  <si>
    <t>22UG</t>
  </si>
  <si>
    <t>UKH3306</t>
  </si>
  <si>
    <t>Colchester</t>
  </si>
  <si>
    <t>22UH</t>
  </si>
  <si>
    <t>UKH3307</t>
  </si>
  <si>
    <t>Epping Forest</t>
  </si>
  <si>
    <t>22UJ</t>
  </si>
  <si>
    <t>UKH3308</t>
  </si>
  <si>
    <t>Harlow</t>
  </si>
  <si>
    <t>22UK</t>
  </si>
  <si>
    <t>UKH3309</t>
  </si>
  <si>
    <t>Maldon</t>
  </si>
  <si>
    <t>22UL</t>
  </si>
  <si>
    <t>UKH3310</t>
  </si>
  <si>
    <t>Rochford</t>
  </si>
  <si>
    <t>00KF</t>
  </si>
  <si>
    <t>UKH3100</t>
  </si>
  <si>
    <t>Southend-on-Sea</t>
  </si>
  <si>
    <t>22UN</t>
  </si>
  <si>
    <t>UKH3311</t>
  </si>
  <si>
    <t>Tendring</t>
  </si>
  <si>
    <t>00KG</t>
  </si>
  <si>
    <t>UKH3200</t>
  </si>
  <si>
    <t>Thurrock</t>
  </si>
  <si>
    <t>22UQ</t>
  </si>
  <si>
    <t>UKH3312</t>
  </si>
  <si>
    <t>Uttlesford</t>
  </si>
  <si>
    <t>Total Essex</t>
  </si>
  <si>
    <t>Effective emission factor from generation in region</t>
  </si>
  <si>
    <t>Summary Information from Data Workbook</t>
  </si>
  <si>
    <t>Details of Renewable Energy Generated under the Feed in Tariff in 2012</t>
  </si>
  <si>
    <t>imports</t>
  </si>
  <si>
    <t>exports</t>
  </si>
  <si>
    <t>overheads</t>
  </si>
  <si>
    <r>
      <t xml:space="preserve">Total UK Generation - </t>
    </r>
    <r>
      <rPr>
        <b/>
        <sz val="11"/>
        <color indexed="12"/>
        <rFont val="Times New Roman"/>
        <family val="1"/>
      </rPr>
      <t xml:space="preserve"> from DUKES 5.5     Total Supply less net imports</t>
    </r>
  </si>
  <si>
    <t>Net</t>
  </si>
  <si>
    <t>Total Supply</t>
  </si>
  <si>
    <t>GWh</t>
  </si>
  <si>
    <t>Overall UK Electricity Carbon Emission Factor</t>
  </si>
  <si>
    <t>Effective EF in rest of UK</t>
  </si>
  <si>
    <t>Carbon Emission Factor in selected Counties</t>
  </si>
  <si>
    <t>calculations for when imports to region</t>
  </si>
  <si>
    <t>emissions</t>
  </si>
  <si>
    <t>Selected County Consumption</t>
  </si>
  <si>
    <t>Value of CO2 under CRC-EES</t>
  </si>
  <si>
    <t>per tonne</t>
  </si>
  <si>
    <t>Total Generation</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</si>
</sst>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quot;- &quot;\ "/>
    <numFmt numFmtId="165" formatCode="0.0%"/>
    <numFmt numFmtId="166" formatCode="#,##0.0\ ;\-#,##0.0\ ;&quot;- &quot;\ "/>
    <numFmt numFmtId="167" formatCode="#,##0.0\r;\-#,##0.0\r;&quot;-r&quot;\ "/>
    <numFmt numFmtId="168" formatCode="#,##0.0_ ;\-#,##0.0\ "/>
    <numFmt numFmtId="169" formatCode="0.0"/>
    <numFmt numFmtId="170" formatCode="#,##0.0"/>
    <numFmt numFmtId="171" formatCode="[$-10809]dd/mm/yyyy"/>
    <numFmt numFmtId="172" formatCode="0.000000"/>
    <numFmt numFmtId="173" formatCode="0.00000"/>
    <numFmt numFmtId="174" formatCode="0.0000"/>
    <numFmt numFmtId="175" formatCode="0.000"/>
    <numFmt numFmtId="176" formatCode="??0.0?????"/>
    <numFmt numFmtId="177" formatCode="_(* #,##0.00_);_(* \(#,##0.00\);_(* &quot;-&quot;??_);_(@_)"/>
    <numFmt numFmtId="178" formatCode="_-[$€-2]* #,##0.00_-;\-[$€-2]* #,##0.00_-;_-[$€-2]* &quot;-&quot;??_-"/>
    <numFmt numFmtId="179" formatCode="[&gt;0.5]#,##0;[&lt;-0.5]\-#,##0;\-"/>
    <numFmt numFmtId="180" formatCode="_-* #,##0\ _F_-;\-* #,##0\ _F_-;_-* &quot;-&quot;\ _F_-;_-@_-"/>
    <numFmt numFmtId="181" formatCode="_-* #,##0.00\ _F_-;\-* #,##0.00\ _F_-;_-* &quot;-&quot;??\ _F_-;_-@_-"/>
    <numFmt numFmtId="182" formatCode="_-* #,##0\ &quot;F&quot;_-;\-* #,##0\ &quot;F&quot;_-;_-* &quot;-&quot;\ &quot;F&quot;_-;_-@_-"/>
    <numFmt numFmtId="183" formatCode="_-* #,##0.00\ &quot;F&quot;_-;\-* #,##0.00\ &quot;F&quot;_-;_-* &quot;-&quot;??\ &quot;F&quot;_-;_-@_-"/>
    <numFmt numFmtId="184" formatCode="###.0"/>
    <numFmt numFmtId="185" formatCode="##.0"/>
    <numFmt numFmtId="186" formatCode="#,###,##0"/>
    <numFmt numFmtId="187" formatCode="_-&quot;öS&quot;\ * #,##0_-;\-&quot;öS&quot;\ * #,##0_-;_-&quot;öS&quot;\ * &quot;-&quot;_-;_-@_-"/>
    <numFmt numFmtId="188" formatCode="_-&quot;öS&quot;\ * #,##0.00_-;\-&quot;öS&quot;\ * #,##0.00_-;_-&quot;öS&quot;\ * &quot;-&quot;??_-;_-@_-"/>
    <numFmt numFmtId="189" formatCode="0\ &quot;MWh&quot;"/>
    <numFmt numFmtId="190" formatCode="#,##0\ ;\-#,##0\ ;&quot;- &quot;"/>
    <numFmt numFmtId="191" formatCode="\+#,##0\ ;\-#,##0\ ;&quot;- &quot;"/>
    <numFmt numFmtId="192" formatCode="#,##0\r;\-#,##0\r;&quot;-r&quot;"/>
    <numFmt numFmtId="193" formatCode="0.00000000"/>
    <numFmt numFmtId="194" formatCode="0.0000000"/>
    <numFmt numFmtId="195" formatCode="&quot;£&quot;#,##0"/>
  </numFmts>
  <fonts count="145">
    <font>
      <sz val="11"/>
      <color theme="1"/>
      <name val="Times New Roman"/>
      <family val="2"/>
    </font>
    <font>
      <sz val="11"/>
      <color indexed="8"/>
      <name val="Times New Roman"/>
      <family val="2"/>
    </font>
    <font>
      <b/>
      <sz val="18"/>
      <color indexed="56"/>
      <name val="Cambria"/>
      <family val="2"/>
    </font>
    <font>
      <sz val="12"/>
      <name val="Arial"/>
      <family val="2"/>
    </font>
    <font>
      <sz val="8.5"/>
      <name val="Arial"/>
      <family val="2"/>
    </font>
    <font>
      <b/>
      <sz val="9"/>
      <name val="Arial"/>
      <family val="2"/>
    </font>
    <font>
      <i/>
      <sz val="8"/>
      <name val="Arial"/>
      <family val="2"/>
    </font>
    <font>
      <sz val="8"/>
      <name val="Arial"/>
      <family val="2"/>
    </font>
    <font>
      <sz val="8"/>
      <color indexed="8"/>
      <name val="Arial"/>
      <family val="2"/>
    </font>
    <font>
      <i/>
      <sz val="9"/>
      <name val="Arial"/>
      <family val="2"/>
    </font>
    <font>
      <sz val="8"/>
      <color indexed="12"/>
      <name val="Arial"/>
      <family val="2"/>
    </font>
    <font>
      <b/>
      <sz val="8"/>
      <name val="Arial"/>
      <family val="2"/>
    </font>
    <font>
      <b/>
      <sz val="8"/>
      <color indexed="8"/>
      <name val="Arial"/>
      <family val="2"/>
    </font>
    <font>
      <b/>
      <sz val="10"/>
      <name val="Arial"/>
      <family val="2"/>
    </font>
    <font>
      <b/>
      <sz val="10"/>
      <color indexed="8"/>
      <name val="Arial"/>
      <family val="2"/>
    </font>
    <font>
      <b/>
      <sz val="10"/>
      <color indexed="12"/>
      <name val="Arial"/>
      <family val="2"/>
    </font>
    <font>
      <b/>
      <sz val="8.5"/>
      <name val="Arial"/>
      <family val="2"/>
    </font>
    <font>
      <sz val="10"/>
      <name val="Arial"/>
      <family val="2"/>
    </font>
    <font>
      <sz val="11"/>
      <name val="Times New Roman"/>
      <family val="2"/>
    </font>
    <font>
      <sz val="12"/>
      <color indexed="8"/>
      <name val="Arial"/>
      <family val="2"/>
    </font>
    <font>
      <sz val="11"/>
      <color indexed="8"/>
      <name val="Arial"/>
      <family val="2"/>
    </font>
    <font>
      <sz val="11"/>
      <color indexed="56"/>
      <name val="Calibri"/>
      <family val="2"/>
    </font>
    <font>
      <b/>
      <u val="single"/>
      <sz val="11"/>
      <color indexed="56"/>
      <name val="Calibri"/>
      <family val="2"/>
    </font>
    <font>
      <vertAlign val="subscript"/>
      <sz val="11"/>
      <color indexed="56"/>
      <name val="Calibri"/>
      <family val="2"/>
    </font>
    <font>
      <i/>
      <sz val="11"/>
      <color indexed="56"/>
      <name val="Calibri"/>
      <family val="2"/>
    </font>
    <font>
      <i/>
      <u val="single"/>
      <sz val="11"/>
      <color indexed="12"/>
      <name val="Calibri"/>
      <family val="2"/>
    </font>
    <font>
      <vertAlign val="subscript"/>
      <sz val="9.9"/>
      <color indexed="56"/>
      <name val="Calibri"/>
      <family val="2"/>
    </font>
    <font>
      <b/>
      <sz val="8"/>
      <name val="Tahoma"/>
      <family val="2"/>
    </font>
    <font>
      <b/>
      <i/>
      <sz val="11"/>
      <color indexed="56"/>
      <name val="Calibri"/>
      <family val="2"/>
    </font>
    <font>
      <b/>
      <sz val="11"/>
      <color indexed="56"/>
      <name val="Calibri"/>
      <family val="2"/>
    </font>
    <font>
      <i/>
      <u val="single"/>
      <sz val="9.9"/>
      <color indexed="12"/>
      <name val="Calibri"/>
      <family val="2"/>
    </font>
    <font>
      <vertAlign val="superscript"/>
      <sz val="11"/>
      <color indexed="56"/>
      <name val="Calibri"/>
      <family val="2"/>
    </font>
    <font>
      <sz val="10"/>
      <name val="Arial Cyr"/>
      <family val="0"/>
    </font>
    <font>
      <sz val="12"/>
      <color indexed="9"/>
      <name val="Arial"/>
      <family val="2"/>
    </font>
    <font>
      <sz val="9"/>
      <name val="Times New Roman"/>
      <family val="1"/>
    </font>
    <font>
      <sz val="12"/>
      <color indexed="20"/>
      <name val="Arial"/>
      <family val="2"/>
    </font>
    <font>
      <b/>
      <sz val="9"/>
      <name val="Times New Roman"/>
      <family val="1"/>
    </font>
    <font>
      <b/>
      <sz val="12"/>
      <color indexed="52"/>
      <name val="Arial"/>
      <family val="2"/>
    </font>
    <font>
      <b/>
      <sz val="12"/>
      <color indexed="9"/>
      <name val="Arial"/>
      <family val="2"/>
    </font>
    <font>
      <i/>
      <sz val="12"/>
      <color indexed="23"/>
      <name val="Arial"/>
      <family val="2"/>
    </font>
    <font>
      <sz val="12"/>
      <color indexed="17"/>
      <name val="Arial"/>
      <family val="2"/>
    </font>
    <font>
      <sz val="14"/>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0"/>
      <name val="Times New Roman"/>
      <family val="1"/>
    </font>
    <font>
      <i/>
      <sz val="12"/>
      <name val="Times New Roman"/>
      <family val="1"/>
    </font>
    <font>
      <sz val="8"/>
      <name val="Helv"/>
      <family val="0"/>
    </font>
    <font>
      <b/>
      <sz val="14"/>
      <name val="Helv"/>
      <family val="0"/>
    </font>
    <font>
      <b/>
      <sz val="12"/>
      <name val="Helv"/>
      <family val="0"/>
    </font>
    <font>
      <b/>
      <sz val="10"/>
      <color indexed="18"/>
      <name val="Arial"/>
      <family val="2"/>
    </font>
    <font>
      <b/>
      <sz val="12"/>
      <color indexed="8"/>
      <name val="Arial"/>
      <family val="2"/>
    </font>
    <font>
      <sz val="12"/>
      <color indexed="10"/>
      <name val="Arial"/>
      <family val="2"/>
    </font>
    <font>
      <b/>
      <sz val="12"/>
      <color indexed="12"/>
      <name val="Arial"/>
      <family val="2"/>
    </font>
    <font>
      <b/>
      <sz val="10"/>
      <color indexed="8"/>
      <name val="Verdana, Geneva, Arial, Helveti"/>
      <family val="0"/>
    </font>
    <font>
      <b/>
      <sz val="9"/>
      <color indexed="8"/>
      <name val="Verdana, Geneva, Arial, Helveti"/>
      <family val="0"/>
    </font>
    <font>
      <b/>
      <sz val="12"/>
      <name val="Arial"/>
      <family val="2"/>
    </font>
    <font>
      <sz val="12"/>
      <color indexed="8"/>
      <name val="Times New Roman"/>
      <family val="1"/>
    </font>
    <font>
      <sz val="12"/>
      <name val="Times New Roman"/>
      <family val="1"/>
    </font>
    <font>
      <b/>
      <sz val="10"/>
      <color indexed="8"/>
      <name val="Tahoma"/>
      <family val="2"/>
    </font>
    <font>
      <b/>
      <vertAlign val="superscript"/>
      <sz val="10"/>
      <color indexed="12"/>
      <name val="Arial"/>
      <family val="2"/>
    </font>
    <font>
      <vertAlign val="superscript"/>
      <sz val="10"/>
      <name val="Arial"/>
      <family val="2"/>
    </font>
    <font>
      <u val="single"/>
      <sz val="10"/>
      <color indexed="12"/>
      <name val="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sz val="11"/>
      <color indexed="8"/>
      <name val="Calibri"/>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u val="single"/>
      <sz val="12"/>
      <color indexed="12"/>
      <name val="Arial"/>
      <family val="2"/>
    </font>
    <font>
      <sz val="11"/>
      <color indexed="62"/>
      <name val="Times New Roman"/>
      <family val="2"/>
    </font>
    <font>
      <sz val="11"/>
      <color indexed="52"/>
      <name val="Times New Roman"/>
      <family val="2"/>
    </font>
    <font>
      <sz val="11"/>
      <color indexed="60"/>
      <name val="Times New Roman"/>
      <family val="2"/>
    </font>
    <font>
      <sz val="10"/>
      <color indexed="8"/>
      <name val="Arial"/>
      <family val="2"/>
    </font>
    <font>
      <b/>
      <sz val="11"/>
      <color indexed="63"/>
      <name val="Times New Roman"/>
      <family val="2"/>
    </font>
    <font>
      <b/>
      <sz val="11"/>
      <color indexed="8"/>
      <name val="Times New Roman"/>
      <family val="2"/>
    </font>
    <font>
      <sz val="11"/>
      <color indexed="10"/>
      <name val="Times New Roman"/>
      <family val="2"/>
    </font>
    <font>
      <b/>
      <u val="single"/>
      <sz val="11"/>
      <color indexed="12"/>
      <name val="Times New Roman"/>
      <family val="1"/>
    </font>
    <font>
      <b/>
      <sz val="10"/>
      <color indexed="56"/>
      <name val="Calibri"/>
      <family val="2"/>
    </font>
    <font>
      <sz val="10"/>
      <color indexed="56"/>
      <name val="Calibri"/>
      <family val="2"/>
    </font>
    <font>
      <u val="single"/>
      <sz val="11"/>
      <color indexed="56"/>
      <name val="Calibri"/>
      <family val="2"/>
    </font>
    <font>
      <b/>
      <sz val="12"/>
      <color indexed="8"/>
      <name val="Times New Roman"/>
      <family val="1"/>
    </font>
    <font>
      <b/>
      <sz val="11"/>
      <color indexed="10"/>
      <name val="Times New Roman"/>
      <family val="1"/>
    </font>
    <font>
      <b/>
      <u val="single"/>
      <sz val="16"/>
      <color indexed="12"/>
      <name val="Times New Roman"/>
      <family val="1"/>
    </font>
    <font>
      <b/>
      <sz val="12"/>
      <color indexed="10"/>
      <name val="Times New Roman"/>
      <family val="1"/>
    </font>
    <font>
      <b/>
      <u val="single"/>
      <sz val="12"/>
      <color indexed="12"/>
      <name val="Arial"/>
      <family val="2"/>
    </font>
    <font>
      <b/>
      <sz val="10"/>
      <color indexed="10"/>
      <name val="Arial"/>
      <family val="2"/>
    </font>
    <font>
      <sz val="10"/>
      <color indexed="10"/>
      <name val="Arial"/>
      <family val="2"/>
    </font>
    <font>
      <sz val="11"/>
      <color indexed="12"/>
      <name val="Times New Roman"/>
      <family val="2"/>
    </font>
    <font>
      <b/>
      <sz val="11"/>
      <color indexed="12"/>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1"/>
      <color theme="1"/>
      <name val="Calibri"/>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u val="single"/>
      <sz val="10"/>
      <color theme="10"/>
      <name val="Arial"/>
      <family val="2"/>
    </font>
    <font>
      <u val="single"/>
      <sz val="12"/>
      <color theme="10"/>
      <name val="Arial"/>
      <family val="2"/>
    </font>
    <font>
      <sz val="11"/>
      <color rgb="FF3F3F76"/>
      <name val="Times New Roman"/>
      <family val="2"/>
    </font>
    <font>
      <sz val="11"/>
      <color rgb="FFFA7D00"/>
      <name val="Times New Roman"/>
      <family val="2"/>
    </font>
    <font>
      <sz val="11"/>
      <color rgb="FF9C6500"/>
      <name val="Times New Roman"/>
      <family val="2"/>
    </font>
    <font>
      <sz val="10"/>
      <color theme="1"/>
      <name val="Arial"/>
      <family val="2"/>
    </font>
    <font>
      <sz val="11"/>
      <color theme="1"/>
      <name val="Arial"/>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8"/>
      <color theme="1"/>
      <name val="Arial"/>
      <family val="2"/>
    </font>
    <font>
      <b/>
      <u val="single"/>
      <sz val="11"/>
      <color theme="10"/>
      <name val="Times New Roman"/>
      <family val="1"/>
    </font>
    <font>
      <b/>
      <sz val="10"/>
      <color rgb="FF053D5F"/>
      <name val="Calibri"/>
      <family val="2"/>
    </font>
    <font>
      <sz val="10"/>
      <color rgb="FF053D5F"/>
      <name val="Calibri"/>
      <family val="2"/>
    </font>
    <font>
      <sz val="11"/>
      <color rgb="FF053D5F"/>
      <name val="Calibri"/>
      <family val="2"/>
    </font>
    <font>
      <b/>
      <sz val="11"/>
      <color rgb="FF053D5F"/>
      <name val="Calibri"/>
      <family val="2"/>
    </font>
    <font>
      <sz val="11"/>
      <color rgb="FF002060"/>
      <name val="Calibri"/>
      <family val="2"/>
    </font>
    <font>
      <b/>
      <u val="single"/>
      <sz val="11"/>
      <color rgb="FF002060"/>
      <name val="Calibri"/>
      <family val="2"/>
    </font>
    <font>
      <b/>
      <u val="single"/>
      <sz val="11"/>
      <color rgb="FF053D5F"/>
      <name val="Calibri"/>
      <family val="2"/>
    </font>
    <font>
      <u val="single"/>
      <sz val="11"/>
      <color rgb="FF053D5F"/>
      <name val="Calibri"/>
      <family val="2"/>
    </font>
    <font>
      <i/>
      <sz val="11"/>
      <color rgb="FF053D5F"/>
      <name val="Calibri"/>
      <family val="2"/>
    </font>
    <font>
      <b/>
      <sz val="12"/>
      <color theme="1"/>
      <name val="Times New Roman"/>
      <family val="1"/>
    </font>
    <font>
      <b/>
      <u val="single"/>
      <sz val="16"/>
      <color theme="10"/>
      <name val="Times New Roman"/>
      <family val="1"/>
    </font>
    <font>
      <b/>
      <sz val="12"/>
      <color rgb="FFFF0000"/>
      <name val="Times New Roman"/>
      <family val="1"/>
    </font>
    <font>
      <b/>
      <sz val="10"/>
      <color rgb="FF0000FF"/>
      <name val="Arial"/>
      <family val="2"/>
    </font>
    <font>
      <b/>
      <u val="single"/>
      <sz val="12"/>
      <color theme="10"/>
      <name val="Arial"/>
      <family val="2"/>
    </font>
    <font>
      <b/>
      <sz val="10"/>
      <color rgb="FFFF0000"/>
      <name val="Arial"/>
      <family val="2"/>
    </font>
    <font>
      <sz val="10"/>
      <color rgb="FFFF0000"/>
      <name val="Arial"/>
      <family val="2"/>
    </font>
    <font>
      <sz val="12"/>
      <color theme="1"/>
      <name val="Times New Roman"/>
      <family val="2"/>
    </font>
    <font>
      <b/>
      <sz val="11"/>
      <color rgb="FFFF0000"/>
      <name val="Times New Roman"/>
      <family val="1"/>
    </font>
    <font>
      <sz val="11"/>
      <color rgb="FF0000FF"/>
      <name val="Times New Roman"/>
      <family val="2"/>
    </font>
    <font>
      <b/>
      <sz val="8"/>
      <name val="Times New Roman"/>
      <family val="2"/>
    </font>
  </fonts>
  <fills count="6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lightGray"/>
    </fill>
    <fill>
      <patternFill patternType="solid">
        <fgColor rgb="FFFFFF00"/>
        <bgColor indexed="64"/>
      </patternFill>
    </fill>
    <fill>
      <patternFill patternType="solid">
        <fgColor theme="0" tint="-0.24997000396251678"/>
        <bgColor indexed="64"/>
      </patternFill>
    </fill>
    <fill>
      <patternFill patternType="solid">
        <fgColor rgb="FFCCFF99"/>
        <bgColor indexed="64"/>
      </patternFill>
    </fill>
    <fill>
      <patternFill patternType="solid">
        <fgColor theme="0" tint="-0.3499799966812134"/>
        <bgColor indexed="64"/>
      </patternFill>
    </fill>
    <fill>
      <patternFill patternType="solid">
        <fgColor rgb="FFFFFF99"/>
        <bgColor indexed="64"/>
      </patternFill>
    </fill>
    <fill>
      <patternFill patternType="solid">
        <fgColor rgb="FFFFFF66"/>
        <bgColor indexed="64"/>
      </patternFill>
    </fill>
    <fill>
      <patternFill patternType="solid">
        <fgColor rgb="FF99FF99"/>
        <bgColor indexed="64"/>
      </patternFill>
    </fill>
  </fills>
  <borders count="79">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ck">
        <color rgb="FF053D5F"/>
      </left>
      <right style="thin">
        <color rgb="FF053D5F"/>
      </right>
      <top style="thick">
        <color rgb="FF053D5F"/>
      </top>
      <bottom style="thin">
        <color rgb="FF053D5F"/>
      </bottom>
    </border>
    <border>
      <left style="thin">
        <color rgb="FF053D5F"/>
      </left>
      <right style="thick">
        <color rgb="FF053D5F"/>
      </right>
      <top style="thick">
        <color rgb="FF053D5F"/>
      </top>
      <bottom style="thin">
        <color rgb="FF053D5F"/>
      </bottom>
    </border>
    <border>
      <left style="thick">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ck">
        <color rgb="FF053D5F"/>
      </bottom>
    </border>
    <border>
      <left style="thin">
        <color rgb="FF053D5F"/>
      </left>
      <right style="thin">
        <color rgb="FF053D5F"/>
      </right>
      <top style="thin">
        <color rgb="FF053D5F"/>
      </top>
      <bottom style="thin">
        <color rgb="FF053D5F"/>
      </bottom>
    </border>
    <border>
      <left style="thin">
        <color rgb="FF053D5F"/>
      </left>
      <right>
        <color indexed="63"/>
      </right>
      <top style="thick">
        <color rgb="FF053D5F"/>
      </top>
      <bottom style="thin">
        <color rgb="FF053D5F"/>
      </bottom>
    </border>
    <border>
      <left style="thin">
        <color rgb="FF053D5F"/>
      </left>
      <right>
        <color indexed="63"/>
      </right>
      <top style="thin">
        <color rgb="FF053D5F"/>
      </top>
      <bottom style="thick">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ck">
        <color rgb="FF053D5F"/>
      </top>
      <bottom style="thin">
        <color rgb="FF053D5F"/>
      </bottom>
    </border>
    <border>
      <left style="thick">
        <color rgb="FF053D5F"/>
      </left>
      <right style="thick">
        <color rgb="FF053D5F"/>
      </right>
      <top style="thin">
        <color rgb="FF053D5F"/>
      </top>
      <bottom style="thick">
        <color rgb="FF053D5F"/>
      </bottom>
    </border>
    <border>
      <left>
        <color indexed="63"/>
      </left>
      <right style="thick">
        <color rgb="FF053D5F"/>
      </right>
      <top style="thin">
        <color rgb="FF053D5F"/>
      </top>
      <bottom>
        <color indexed="63"/>
      </bottom>
    </border>
    <border>
      <left style="thick">
        <color rgb="FF053D5F"/>
      </left>
      <right style="thick">
        <color rgb="FF053D5F"/>
      </right>
      <top style="thin">
        <color rgb="FF053D5F"/>
      </top>
      <bottom>
        <color indexed="63"/>
      </bottom>
    </border>
    <border>
      <left>
        <color indexed="63"/>
      </left>
      <right style="thick">
        <color rgb="FF053D5F"/>
      </right>
      <top style="thick">
        <color rgb="FF053D5F"/>
      </top>
      <bottom style="thin"/>
    </border>
    <border>
      <left style="thick">
        <color rgb="FF053D5F"/>
      </left>
      <right style="thick">
        <color rgb="FF053D5F"/>
      </right>
      <top style="thin">
        <color rgb="FF053D5F"/>
      </top>
      <bottom style="thin">
        <color rgb="FF053D5F"/>
      </bottom>
    </border>
    <border>
      <left>
        <color indexed="63"/>
      </left>
      <right style="thick">
        <color rgb="FF053D5F"/>
      </right>
      <top style="thin"/>
      <bottom style="thin"/>
    </border>
    <border>
      <left>
        <color indexed="63"/>
      </left>
      <right style="thick">
        <color rgb="FF053D5F"/>
      </right>
      <top style="thin">
        <color rgb="FF053D5F"/>
      </top>
      <bottom style="thin">
        <color rgb="FF053D5F"/>
      </bottom>
    </border>
    <border>
      <left style="thick">
        <color rgb="FF053D5F"/>
      </left>
      <right style="thick">
        <color rgb="FF053D5F"/>
      </right>
      <top style="thick">
        <color rgb="FF053D5F"/>
      </top>
      <bottom style="thick">
        <color rgb="FF053D5F"/>
      </bottom>
    </border>
    <border>
      <left>
        <color indexed="63"/>
      </left>
      <right style="thick">
        <color rgb="FF053D5F"/>
      </right>
      <top style="thin"/>
      <bottom style="thick">
        <color rgb="FF053D5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ck"/>
    </border>
    <border>
      <left>
        <color indexed="63"/>
      </left>
      <right style="thin"/>
      <top/>
      <bottom style="thin"/>
    </border>
    <border>
      <left style="medium"/>
      <right style="medium"/>
      <top style="medium"/>
      <bottom style="medium"/>
    </border>
    <border>
      <left>
        <color indexed="63"/>
      </left>
      <right style="thin"/>
      <top>
        <color indexed="63"/>
      </top>
      <bottom>
        <color indexed="63"/>
      </bottom>
    </border>
    <border>
      <left style="thin"/>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style="thick"/>
      <bottom>
        <color indexed="63"/>
      </bottom>
    </border>
    <border>
      <left>
        <color indexed="63"/>
      </left>
      <right>
        <color indexed="63"/>
      </right>
      <top style="thick"/>
      <bottom style="thick"/>
    </border>
    <border>
      <left style="thin"/>
      <right style="thin"/>
      <top style="thick"/>
      <bottom style="thick"/>
    </border>
    <border>
      <left>
        <color indexed="63"/>
      </left>
      <right style="thin"/>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ck"/>
      <bottom style="thick"/>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s>
  <cellStyleXfs count="3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0"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2" fillId="0" borderId="0" applyNumberFormat="0" applyFont="0" applyFill="0" applyBorder="0" applyProtection="0">
      <alignment horizontal="left" vertical="center" indent="5"/>
    </xf>
    <xf numFmtId="0" fontId="100"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00" fillId="2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00" fillId="2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00"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00"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00"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00"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00"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00"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100" fillId="40"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00" fillId="4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00"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4" fontId="34" fillId="11" borderId="1">
      <alignment horizontal="right" vertical="center"/>
      <protection/>
    </xf>
    <xf numFmtId="0" fontId="101" fillId="4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4" fontId="36" fillId="0" borderId="2" applyFill="0" applyBorder="0" applyProtection="0">
      <alignment horizontal="right" vertical="center"/>
    </xf>
    <xf numFmtId="0" fontId="102" fillId="45" borderId="3"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37" fillId="46" borderId="4" applyNumberFormat="0" applyAlignment="0" applyProtection="0"/>
    <xf numFmtId="0" fontId="103" fillId="47" borderId="5" applyNumberFormat="0" applyAlignment="0" applyProtection="0"/>
    <xf numFmtId="0" fontId="38" fillId="48" borderId="6" applyNumberFormat="0" applyAlignment="0" applyProtection="0"/>
    <xf numFmtId="0" fontId="38" fillId="48" borderId="6" applyNumberFormat="0" applyAlignment="0" applyProtection="0"/>
    <xf numFmtId="0" fontId="38" fillId="48" borderId="6" applyNumberFormat="0" applyAlignment="0" applyProtection="0"/>
    <xf numFmtId="0" fontId="38"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0" fontId="17"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05" fillId="0" borderId="0" applyNumberFormat="0" applyFill="0" applyBorder="0" applyAlignment="0" applyProtection="0"/>
    <xf numFmtId="0" fontId="39" fillId="0" borderId="0" applyNumberFormat="0" applyFill="0" applyBorder="0" applyAlignment="0" applyProtection="0"/>
    <xf numFmtId="0" fontId="106" fillId="0" borderId="0" applyNumberFormat="0" applyFill="0" applyBorder="0" applyAlignment="0" applyProtection="0"/>
    <xf numFmtId="0" fontId="107" fillId="50"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179" fontId="41" fillId="0" borderId="0">
      <alignment horizontal="left" vertical="center"/>
      <protection/>
    </xf>
    <xf numFmtId="0" fontId="108" fillId="0" borderId="7" applyNumberFormat="0" applyFill="0" applyAlignment="0" applyProtection="0"/>
    <xf numFmtId="0" fontId="42" fillId="0" borderId="8" applyNumberFormat="0" applyFill="0" applyAlignment="0" applyProtection="0"/>
    <xf numFmtId="0" fontId="109" fillId="0" borderId="9" applyNumberFormat="0" applyFill="0" applyAlignment="0" applyProtection="0"/>
    <xf numFmtId="0" fontId="43" fillId="0" borderId="10" applyNumberFormat="0" applyFill="0" applyAlignment="0" applyProtection="0"/>
    <xf numFmtId="0" fontId="110" fillId="0" borderId="11" applyNumberFormat="0" applyFill="0" applyAlignment="0" applyProtection="0"/>
    <xf numFmtId="0" fontId="44" fillId="0" borderId="12" applyNumberFormat="0" applyFill="0" applyAlignment="0" applyProtection="0"/>
    <xf numFmtId="0" fontId="110" fillId="0" borderId="0" applyNumberFormat="0" applyFill="0" applyBorder="0" applyAlignment="0" applyProtection="0"/>
    <xf numFmtId="0" fontId="44"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66" fillId="0" borderId="0" applyNumberFormat="0" applyFill="0" applyBorder="0" applyAlignment="0" applyProtection="0"/>
    <xf numFmtId="0" fontId="114" fillId="51" borderId="3"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0" fontId="45" fillId="13" borderId="4" applyNumberFormat="0" applyAlignment="0" applyProtection="0"/>
    <xf numFmtId="4" fontId="34" fillId="0" borderId="13">
      <alignment horizontal="right" vertical="center"/>
      <protection/>
    </xf>
    <xf numFmtId="0" fontId="115" fillId="0" borderId="14" applyNumberFormat="0" applyFill="0" applyAlignment="0" applyProtection="0"/>
    <xf numFmtId="0" fontId="46" fillId="0" borderId="15" applyNumberFormat="0" applyFill="0" applyAlignment="0" applyProtection="0"/>
    <xf numFmtId="0" fontId="17" fillId="13" borderId="0" applyNumberFormat="0" applyFont="0" applyBorder="0" applyAlignment="0">
      <protection/>
    </xf>
    <xf numFmtId="180"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0" fontId="116" fillId="52"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7" fillId="0" borderId="0">
      <alignment/>
      <protection/>
    </xf>
    <xf numFmtId="0" fontId="3" fillId="0" borderId="0">
      <alignment/>
      <protection/>
    </xf>
    <xf numFmtId="0" fontId="3" fillId="0" borderId="0">
      <alignment/>
      <protection/>
    </xf>
    <xf numFmtId="0" fontId="17" fillId="0" borderId="0">
      <alignment/>
      <protection/>
    </xf>
    <xf numFmtId="0" fontId="17" fillId="0" borderId="0">
      <alignment/>
      <protection/>
    </xf>
    <xf numFmtId="0" fontId="117" fillId="0" borderId="0">
      <alignment/>
      <protection/>
    </xf>
    <xf numFmtId="0" fontId="3" fillId="0" borderId="0">
      <alignment/>
      <protection/>
    </xf>
    <xf numFmtId="0" fontId="118" fillId="0" borderId="0">
      <alignment/>
      <protection/>
    </xf>
    <xf numFmtId="0" fontId="17" fillId="0" borderId="0">
      <alignment/>
      <protection/>
    </xf>
    <xf numFmtId="0" fontId="17"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3" fillId="0" borderId="0">
      <alignment/>
      <protection/>
    </xf>
    <xf numFmtId="0" fontId="104" fillId="0" borderId="0">
      <alignment/>
      <protection/>
    </xf>
    <xf numFmtId="0" fontId="118" fillId="0" borderId="0">
      <alignment/>
      <protection/>
    </xf>
    <xf numFmtId="0" fontId="118" fillId="0" borderId="0">
      <alignment/>
      <protection/>
    </xf>
    <xf numFmtId="0" fontId="17" fillId="0" borderId="0">
      <alignment/>
      <protection/>
    </xf>
    <xf numFmtId="0" fontId="32" fillId="48" borderId="0" applyNumberFormat="0" applyFont="0" applyBorder="0" applyAlignment="0" applyProtection="0"/>
    <xf numFmtId="0" fontId="0" fillId="53" borderId="16"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9" fillId="54" borderId="17" applyNumberFormat="0" applyFont="0" applyAlignment="0" applyProtection="0"/>
    <xf numFmtId="0" fontId="119" fillId="45" borderId="18"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0" fontId="48" fillId="46" borderId="19" applyNumberFormat="0" applyAlignment="0" applyProtection="0"/>
    <xf numFmtId="9" fontId="0" fillId="0" borderId="0" applyFont="0" applyFill="0" applyBorder="0" applyAlignment="0" applyProtection="0"/>
    <xf numFmtId="9" fontId="17"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3" fillId="0" borderId="0" applyFont="0" applyFill="0" applyBorder="0" applyAlignment="0" applyProtection="0"/>
    <xf numFmtId="9" fontId="1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13" fontId="17" fillId="0" borderId="0" applyFont="0" applyFill="0" applyProtection="0">
      <alignment/>
    </xf>
    <xf numFmtId="9" fontId="118" fillId="0" borderId="0" applyFont="0" applyFill="0" applyBorder="0" applyAlignment="0" applyProtection="0"/>
    <xf numFmtId="179" fontId="49" fillId="0" borderId="0" applyFill="0" applyBorder="0" applyAlignment="0" applyProtection="0"/>
    <xf numFmtId="0" fontId="17" fillId="0" borderId="0">
      <alignment/>
      <protection/>
    </xf>
    <xf numFmtId="0" fontId="17" fillId="0" borderId="0">
      <alignment/>
      <protection/>
    </xf>
    <xf numFmtId="0" fontId="34" fillId="48" borderId="1">
      <alignment/>
      <protection/>
    </xf>
    <xf numFmtId="0" fontId="34" fillId="48" borderId="1">
      <alignment/>
      <protection/>
    </xf>
    <xf numFmtId="0" fontId="34" fillId="48" borderId="1">
      <alignment/>
      <protection/>
    </xf>
    <xf numFmtId="0" fontId="50" fillId="0" borderId="0">
      <alignment/>
      <protection/>
    </xf>
    <xf numFmtId="0" fontId="51" fillId="0" borderId="0">
      <alignment horizontal="right"/>
      <protection/>
    </xf>
    <xf numFmtId="0" fontId="51" fillId="0" borderId="0">
      <alignment horizontal="left"/>
      <protection/>
    </xf>
    <xf numFmtId="0" fontId="17" fillId="0" borderId="0">
      <alignment horizontal="left" vertical="center"/>
      <protection/>
    </xf>
    <xf numFmtId="0" fontId="7" fillId="0" borderId="0">
      <alignment/>
      <protection/>
    </xf>
    <xf numFmtId="184" fontId="17" fillId="0" borderId="0" applyFont="0" applyFill="0" applyBorder="0" applyAlignment="0" applyProtection="0"/>
    <xf numFmtId="184"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9" fontId="17" fillId="0" borderId="0" applyFill="0" applyBorder="0" applyProtection="0">
      <alignment horizontal="left"/>
    </xf>
    <xf numFmtId="49" fontId="17" fillId="0" borderId="0" applyFill="0" applyBorder="0" applyProtection="0">
      <alignment horizontal="left"/>
    </xf>
    <xf numFmtId="184" fontId="17" fillId="0" borderId="0" applyFont="0" applyFill="0" applyBorder="0" applyAlignment="0" applyProtection="0"/>
    <xf numFmtId="184"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9" fontId="17" fillId="0" borderId="0" applyFill="0" applyBorder="0" applyProtection="0">
      <alignment horizontal="left"/>
    </xf>
    <xf numFmtId="49" fontId="17" fillId="0" borderId="0" applyFill="0" applyBorder="0" applyProtection="0">
      <alignment horizontal="left"/>
    </xf>
    <xf numFmtId="0" fontId="120" fillId="0" borderId="0" applyNumberFormat="0" applyFill="0" applyBorder="0" applyAlignment="0" applyProtection="0"/>
    <xf numFmtId="0" fontId="2" fillId="0" borderId="0" applyNumberFormat="0" applyFill="0" applyBorder="0" applyAlignment="0" applyProtection="0"/>
    <xf numFmtId="0" fontId="52" fillId="0" borderId="0">
      <alignment horizontal="left" vertical="top"/>
      <protection/>
    </xf>
    <xf numFmtId="0" fontId="53" fillId="0" borderId="0">
      <alignment horizontal="left"/>
      <protection/>
    </xf>
    <xf numFmtId="186" fontId="54" fillId="55" borderId="0" applyNumberFormat="0" applyBorder="0">
      <alignment/>
      <protection locked="0"/>
    </xf>
    <xf numFmtId="0" fontId="121"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186" fontId="14" fillId="56" borderId="0" applyNumberFormat="0" applyBorder="0">
      <alignment/>
      <protection locked="0"/>
    </xf>
    <xf numFmtId="41"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187" fontId="49" fillId="0" borderId="0" applyFont="0" applyFill="0" applyBorder="0" applyAlignment="0" applyProtection="0"/>
    <xf numFmtId="188" fontId="49" fillId="0" borderId="0" applyFon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57" fillId="49" borderId="0">
      <alignment horizontal="left" vertical="center" indent="1"/>
      <protection/>
    </xf>
    <xf numFmtId="4" fontId="34" fillId="0" borderId="0">
      <alignment/>
      <protection/>
    </xf>
  </cellStyleXfs>
  <cellXfs count="376">
    <xf numFmtId="0" fontId="0" fillId="0" borderId="0" xfId="0" applyAlignment="1">
      <alignment/>
    </xf>
    <xf numFmtId="0" fontId="121" fillId="0" borderId="0" xfId="0" applyFont="1" applyAlignment="1">
      <alignment/>
    </xf>
    <xf numFmtId="0" fontId="5" fillId="57" borderId="22" xfId="255" applyFont="1" applyFill="1" applyBorder="1">
      <alignment/>
      <protection/>
    </xf>
    <xf numFmtId="0" fontId="4" fillId="57" borderId="0" xfId="255" applyFont="1" applyFill="1">
      <alignment/>
      <protection/>
    </xf>
    <xf numFmtId="0" fontId="5" fillId="57" borderId="0" xfId="255" applyFont="1" applyFill="1">
      <alignment/>
      <protection/>
    </xf>
    <xf numFmtId="0" fontId="7" fillId="57" borderId="0" xfId="255" applyFont="1" applyFill="1">
      <alignment/>
      <protection/>
    </xf>
    <xf numFmtId="0" fontId="4" fillId="57" borderId="0" xfId="255" applyFont="1" applyFill="1" applyAlignment="1">
      <alignment horizontal="center"/>
      <protection/>
    </xf>
    <xf numFmtId="0" fontId="4" fillId="57" borderId="22" xfId="255" applyFont="1" applyFill="1" applyBorder="1" applyAlignment="1">
      <alignment horizontal="center"/>
      <protection/>
    </xf>
    <xf numFmtId="0" fontId="5" fillId="57" borderId="23" xfId="255" applyFont="1" applyFill="1" applyBorder="1">
      <alignment/>
      <protection/>
    </xf>
    <xf numFmtId="0" fontId="4" fillId="57" borderId="23" xfId="255" applyFont="1" applyFill="1" applyBorder="1" applyAlignment="1">
      <alignment horizontal="center"/>
      <protection/>
    </xf>
    <xf numFmtId="0" fontId="13" fillId="57" borderId="0" xfId="255" applyFont="1" applyFill="1">
      <alignment/>
      <protection/>
    </xf>
    <xf numFmtId="0" fontId="16" fillId="57" borderId="0" xfId="255" applyFont="1" applyFill="1">
      <alignment/>
      <protection/>
    </xf>
    <xf numFmtId="166" fontId="8" fillId="57" borderId="0" xfId="255" applyNumberFormat="1" applyFont="1" applyFill="1" applyAlignment="1">
      <alignment horizontal="center"/>
      <protection/>
    </xf>
    <xf numFmtId="0" fontId="7" fillId="57" borderId="23" xfId="255" applyFont="1" applyFill="1" applyBorder="1">
      <alignment/>
      <protection/>
    </xf>
    <xf numFmtId="0" fontId="7" fillId="57" borderId="23" xfId="255" applyFont="1" applyFill="1" applyBorder="1" applyAlignment="1">
      <alignment horizontal="center"/>
      <protection/>
    </xf>
    <xf numFmtId="166" fontId="11" fillId="57" borderId="23" xfId="255" applyNumberFormat="1" applyFont="1" applyFill="1" applyBorder="1" applyAlignment="1">
      <alignment horizontal="center"/>
      <protection/>
    </xf>
    <xf numFmtId="166" fontId="13" fillId="57" borderId="0" xfId="255" applyNumberFormat="1" applyFont="1" applyFill="1" applyAlignment="1">
      <alignment horizontal="center"/>
      <protection/>
    </xf>
    <xf numFmtId="167" fontId="11" fillId="57" borderId="22" xfId="255" applyNumberFormat="1" applyFont="1" applyFill="1" applyBorder="1" applyAlignment="1">
      <alignment horizontal="center"/>
      <protection/>
    </xf>
    <xf numFmtId="0" fontId="7" fillId="57" borderId="0" xfId="255" applyFont="1" applyFill="1" applyAlignment="1">
      <alignment horizontal="center"/>
      <protection/>
    </xf>
    <xf numFmtId="0" fontId="4" fillId="57" borderId="24" xfId="240" applyFont="1" applyFill="1" applyBorder="1" applyAlignment="1">
      <alignment horizontal="center"/>
      <protection/>
    </xf>
    <xf numFmtId="0" fontId="8" fillId="57" borderId="0" xfId="255" applyFont="1" applyFill="1" applyAlignment="1">
      <alignment horizontal="center"/>
      <protection/>
    </xf>
    <xf numFmtId="166" fontId="14" fillId="57" borderId="0" xfId="255" applyNumberFormat="1" applyFont="1" applyFill="1" applyAlignment="1">
      <alignment horizontal="center"/>
      <protection/>
    </xf>
    <xf numFmtId="166" fontId="12" fillId="57" borderId="23" xfId="255" applyNumberFormat="1" applyFont="1" applyFill="1" applyBorder="1" applyAlignment="1">
      <alignment horizontal="center"/>
      <protection/>
    </xf>
    <xf numFmtId="166" fontId="12" fillId="57" borderId="22" xfId="255" applyNumberFormat="1" applyFont="1" applyFill="1" applyBorder="1" applyAlignment="1">
      <alignment horizontal="center"/>
      <protection/>
    </xf>
    <xf numFmtId="167" fontId="8" fillId="57" borderId="0" xfId="255" applyNumberFormat="1" applyFont="1" applyFill="1" applyAlignment="1">
      <alignment horizontal="center"/>
      <protection/>
    </xf>
    <xf numFmtId="166" fontId="7" fillId="57" borderId="0" xfId="255" applyNumberFormat="1" applyFont="1" applyFill="1" applyAlignment="1">
      <alignment horizontal="center"/>
      <protection/>
    </xf>
    <xf numFmtId="0" fontId="0" fillId="0" borderId="0" xfId="0" applyAlignment="1">
      <alignment horizontal="center"/>
    </xf>
    <xf numFmtId="167" fontId="12" fillId="57" borderId="23" xfId="255" applyNumberFormat="1" applyFont="1" applyFill="1" applyBorder="1" applyAlignment="1">
      <alignment horizontal="center"/>
      <protection/>
    </xf>
    <xf numFmtId="0" fontId="10" fillId="57" borderId="0" xfId="255" applyFont="1" applyFill="1" applyAlignment="1">
      <alignment horizontal="center"/>
      <protection/>
    </xf>
    <xf numFmtId="166" fontId="11" fillId="57" borderId="22" xfId="255" applyNumberFormat="1" applyFont="1" applyFill="1" applyBorder="1" applyAlignment="1">
      <alignment horizontal="center"/>
      <protection/>
    </xf>
    <xf numFmtId="0" fontId="123" fillId="57" borderId="0" xfId="255" applyFont="1" applyFill="1" applyAlignment="1">
      <alignment horizontal="center"/>
      <protection/>
    </xf>
    <xf numFmtId="166" fontId="15" fillId="57" borderId="0" xfId="255" applyNumberFormat="1" applyFont="1" applyFill="1" applyAlignment="1">
      <alignment horizontal="center"/>
      <protection/>
    </xf>
    <xf numFmtId="166" fontId="8" fillId="57" borderId="23" xfId="255" applyNumberFormat="1" applyFont="1" applyFill="1" applyBorder="1" applyAlignment="1">
      <alignment horizontal="center"/>
      <protection/>
    </xf>
    <xf numFmtId="0" fontId="124" fillId="0" borderId="0" xfId="194" applyFont="1" applyAlignment="1" applyProtection="1">
      <alignment/>
      <protection/>
    </xf>
    <xf numFmtId="0" fontId="0" fillId="0" borderId="1" xfId="0" applyBorder="1" applyAlignment="1">
      <alignment/>
    </xf>
    <xf numFmtId="0" fontId="0" fillId="0" borderId="25" xfId="0" applyBorder="1" applyAlignment="1">
      <alignment/>
    </xf>
    <xf numFmtId="0" fontId="0" fillId="0" borderId="0" xfId="0" applyAlignment="1">
      <alignment vertical="center"/>
    </xf>
    <xf numFmtId="0" fontId="0" fillId="0" borderId="1" xfId="0" applyBorder="1" applyAlignment="1">
      <alignment vertical="center"/>
    </xf>
    <xf numFmtId="0" fontId="122" fillId="0" borderId="26" xfId="0" applyFont="1" applyBorder="1" applyAlignment="1">
      <alignment wrapText="1"/>
    </xf>
    <xf numFmtId="0" fontId="122" fillId="0" borderId="0" xfId="0" applyFont="1" applyAlignment="1">
      <alignment/>
    </xf>
    <xf numFmtId="0" fontId="121" fillId="0" borderId="1" xfId="0" applyFont="1" applyBorder="1" applyAlignment="1">
      <alignment/>
    </xf>
    <xf numFmtId="0" fontId="0" fillId="0" borderId="1" xfId="0" applyBorder="1" applyAlignment="1">
      <alignment horizontal="center"/>
    </xf>
    <xf numFmtId="0" fontId="121" fillId="0" borderId="1" xfId="0" applyFont="1" applyBorder="1" applyAlignment="1">
      <alignment horizontal="center"/>
    </xf>
    <xf numFmtId="0" fontId="121" fillId="0" borderId="1" xfId="0" applyFont="1" applyBorder="1" applyAlignment="1">
      <alignment horizontal="center" vertical="center"/>
    </xf>
    <xf numFmtId="2" fontId="0" fillId="0" borderId="1" xfId="0" applyNumberFormat="1" applyBorder="1" applyAlignment="1">
      <alignment horizontal="center"/>
    </xf>
    <xf numFmtId="166" fontId="18" fillId="57" borderId="1" xfId="0" applyNumberFormat="1" applyFont="1" applyFill="1" applyBorder="1" applyAlignment="1">
      <alignment horizontal="center"/>
    </xf>
    <xf numFmtId="0" fontId="121" fillId="0" borderId="0" xfId="0" applyFont="1" applyAlignment="1">
      <alignment horizontal="center"/>
    </xf>
    <xf numFmtId="0" fontId="121" fillId="0" borderId="26" xfId="0" applyFont="1" applyBorder="1" applyAlignment="1">
      <alignment horizontal="center"/>
    </xf>
    <xf numFmtId="0" fontId="121" fillId="0" borderId="0" xfId="0" applyFont="1"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3" fontId="121" fillId="0" borderId="1" xfId="0" applyNumberFormat="1" applyFont="1" applyBorder="1" applyAlignment="1">
      <alignment horizontal="center"/>
    </xf>
    <xf numFmtId="0" fontId="104" fillId="0" borderId="0" xfId="256">
      <alignment/>
      <protection/>
    </xf>
    <xf numFmtId="0" fontId="125" fillId="58" borderId="28" xfId="256" applyFont="1" applyFill="1" applyBorder="1" applyAlignment="1">
      <alignment horizontal="left" vertical="center" wrapText="1"/>
      <protection/>
    </xf>
    <xf numFmtId="0" fontId="126" fillId="59" borderId="29" xfId="256" applyFont="1" applyFill="1" applyBorder="1" applyAlignment="1">
      <alignment horizontal="left" vertical="center" wrapText="1"/>
      <protection/>
    </xf>
    <xf numFmtId="0" fontId="125" fillId="58" borderId="28" xfId="256" applyFont="1" applyFill="1" applyBorder="1" applyAlignment="1">
      <alignment horizontal="left" vertical="center"/>
      <protection/>
    </xf>
    <xf numFmtId="14" fontId="126" fillId="59" borderId="29" xfId="256" applyNumberFormat="1" applyFont="1" applyFill="1" applyBorder="1" applyAlignment="1">
      <alignment horizontal="left" vertical="center"/>
      <protection/>
    </xf>
    <xf numFmtId="0" fontId="125" fillId="58" borderId="30" xfId="256" applyFont="1" applyFill="1" applyBorder="1" applyAlignment="1">
      <alignment horizontal="left" vertical="center" wrapText="1"/>
      <protection/>
    </xf>
    <xf numFmtId="0" fontId="126" fillId="59" borderId="31" xfId="256" applyFont="1" applyFill="1" applyBorder="1" applyAlignment="1">
      <alignment horizontal="left" vertical="center" wrapText="1"/>
      <protection/>
    </xf>
    <xf numFmtId="0" fontId="125" fillId="58" borderId="30" xfId="256" applyFont="1" applyFill="1" applyBorder="1" applyAlignment="1">
      <alignment horizontal="left" vertical="center"/>
      <protection/>
    </xf>
    <xf numFmtId="169" fontId="126" fillId="59" borderId="31" xfId="256" applyNumberFormat="1" applyFont="1" applyFill="1" applyBorder="1" applyAlignment="1">
      <alignment horizontal="left" vertical="center"/>
      <protection/>
    </xf>
    <xf numFmtId="0" fontId="127" fillId="59" borderId="0" xfId="256" applyFont="1" applyFill="1" applyAlignment="1">
      <alignment wrapText="1"/>
      <protection/>
    </xf>
    <xf numFmtId="0" fontId="128" fillId="59" borderId="0" xfId="256" applyFont="1" applyFill="1" applyAlignment="1">
      <alignment vertical="top" wrapText="1"/>
      <protection/>
    </xf>
    <xf numFmtId="0" fontId="127" fillId="59" borderId="0" xfId="256" applyFont="1" applyFill="1" applyBorder="1" applyAlignment="1">
      <alignment wrapText="1"/>
      <protection/>
    </xf>
    <xf numFmtId="0" fontId="127" fillId="59" borderId="0" xfId="256" applyNumberFormat="1" applyFont="1" applyFill="1" applyBorder="1" applyAlignment="1">
      <alignment horizontal="left" vertical="top" wrapText="1"/>
      <protection/>
    </xf>
    <xf numFmtId="0" fontId="127" fillId="59" borderId="0" xfId="256" applyFont="1" applyFill="1" applyAlignment="1">
      <alignment vertical="center"/>
      <protection/>
    </xf>
    <xf numFmtId="0" fontId="127" fillId="59" borderId="0" xfId="256" applyFont="1" applyFill="1" applyAlignment="1">
      <alignment horizontal="left" vertical="top" wrapText="1"/>
      <protection/>
    </xf>
    <xf numFmtId="0" fontId="129" fillId="0" borderId="0" xfId="256" applyFont="1">
      <alignment/>
      <protection/>
    </xf>
    <xf numFmtId="0" fontId="129" fillId="0" borderId="32" xfId="256" applyFont="1" applyBorder="1" applyAlignment="1">
      <alignment horizontal="center"/>
      <protection/>
    </xf>
    <xf numFmtId="0" fontId="129" fillId="0" borderId="32" xfId="256" applyFont="1" applyBorder="1">
      <alignment/>
      <protection/>
    </xf>
    <xf numFmtId="0" fontId="129" fillId="60" borderId="32" xfId="256" applyFont="1" applyFill="1" applyBorder="1">
      <alignment/>
      <protection/>
    </xf>
    <xf numFmtId="176" fontId="129" fillId="0" borderId="32" xfId="256" applyNumberFormat="1" applyFont="1" applyBorder="1">
      <alignment/>
      <protection/>
    </xf>
    <xf numFmtId="0" fontId="129" fillId="61" borderId="32" xfId="256" applyFont="1" applyFill="1" applyBorder="1">
      <alignment/>
      <protection/>
    </xf>
    <xf numFmtId="0" fontId="130" fillId="59" borderId="0" xfId="256" applyNumberFormat="1" applyFont="1" applyFill="1" applyBorder="1" applyAlignment="1">
      <alignment vertical="top" wrapText="1"/>
      <protection/>
    </xf>
    <xf numFmtId="0" fontId="127" fillId="0" borderId="0" xfId="256" applyFont="1">
      <alignment/>
      <protection/>
    </xf>
    <xf numFmtId="0" fontId="127" fillId="0" borderId="0" xfId="256" applyFont="1" applyAlignment="1">
      <alignment horizontal="left" wrapText="1"/>
      <protection/>
    </xf>
    <xf numFmtId="0" fontId="131" fillId="0" borderId="0" xfId="256" applyFont="1">
      <alignment/>
      <protection/>
    </xf>
    <xf numFmtId="0" fontId="129" fillId="0" borderId="0" xfId="256" applyFont="1" applyAlignment="1">
      <alignment horizontal="left" wrapText="1"/>
      <protection/>
    </xf>
    <xf numFmtId="0" fontId="129" fillId="0" borderId="32" xfId="256" applyFont="1" applyBorder="1" applyAlignment="1">
      <alignment horizontal="left" wrapText="1"/>
      <protection/>
    </xf>
    <xf numFmtId="0" fontId="129" fillId="60" borderId="32" xfId="256" applyFont="1" applyFill="1" applyBorder="1" applyAlignment="1">
      <alignment horizontal="left" wrapText="1"/>
      <protection/>
    </xf>
    <xf numFmtId="0" fontId="132" fillId="0" borderId="0" xfId="256" applyFont="1">
      <alignment/>
      <protection/>
    </xf>
    <xf numFmtId="0" fontId="128" fillId="0" borderId="0" xfId="256" applyFont="1">
      <alignment/>
      <protection/>
    </xf>
    <xf numFmtId="0" fontId="133" fillId="0" borderId="0" xfId="256" applyFont="1">
      <alignment/>
      <protection/>
    </xf>
    <xf numFmtId="0" fontId="127" fillId="59" borderId="0" xfId="256" applyFont="1" applyFill="1">
      <alignment/>
      <protection/>
    </xf>
    <xf numFmtId="0" fontId="128" fillId="58" borderId="28" xfId="256" applyFont="1" applyFill="1" applyBorder="1" applyAlignment="1">
      <alignment horizontal="left" vertical="center" wrapText="1"/>
      <protection/>
    </xf>
    <xf numFmtId="0" fontId="127" fillId="59" borderId="33" xfId="256" applyFont="1" applyFill="1" applyBorder="1" applyAlignment="1">
      <alignment horizontal="left" vertical="center" wrapText="1"/>
      <protection/>
    </xf>
    <xf numFmtId="0" fontId="128" fillId="58" borderId="28" xfId="256" applyFont="1" applyFill="1" applyBorder="1" applyAlignment="1">
      <alignment horizontal="left" vertical="center"/>
      <protection/>
    </xf>
    <xf numFmtId="14" fontId="127" fillId="59" borderId="29" xfId="256" applyNumberFormat="1" applyFont="1" applyFill="1" applyBorder="1" applyAlignment="1">
      <alignment horizontal="left" vertical="center"/>
      <protection/>
    </xf>
    <xf numFmtId="14" fontId="127" fillId="59" borderId="0" xfId="256" applyNumberFormat="1" applyFont="1" applyFill="1" applyBorder="1" applyAlignment="1">
      <alignment horizontal="left" vertical="center"/>
      <protection/>
    </xf>
    <xf numFmtId="0" fontId="128" fillId="58" borderId="30" xfId="256" applyFont="1" applyFill="1" applyBorder="1" applyAlignment="1">
      <alignment horizontal="left" vertical="center" wrapText="1"/>
      <protection/>
    </xf>
    <xf numFmtId="0" fontId="127" fillId="59" borderId="34" xfId="256" applyFont="1" applyFill="1" applyBorder="1" applyAlignment="1">
      <alignment horizontal="left" vertical="center" wrapText="1"/>
      <protection/>
    </xf>
    <xf numFmtId="0" fontId="128" fillId="58" borderId="30" xfId="256" applyFont="1" applyFill="1" applyBorder="1" applyAlignment="1">
      <alignment horizontal="left" vertical="center"/>
      <protection/>
    </xf>
    <xf numFmtId="169" fontId="127" fillId="59" borderId="31" xfId="256" applyNumberFormat="1" applyFont="1" applyFill="1" applyBorder="1" applyAlignment="1">
      <alignment horizontal="left" vertical="center"/>
      <protection/>
    </xf>
    <xf numFmtId="169" fontId="127" fillId="59" borderId="0" xfId="256" applyNumberFormat="1" applyFont="1" applyFill="1" applyBorder="1" applyAlignment="1">
      <alignment horizontal="left" vertical="center"/>
      <protection/>
    </xf>
    <xf numFmtId="0" fontId="128" fillId="58" borderId="35" xfId="256" applyFont="1" applyFill="1" applyBorder="1" applyAlignment="1">
      <alignment horizontal="left" vertical="center" wrapText="1"/>
      <protection/>
    </xf>
    <xf numFmtId="0" fontId="128" fillId="58" borderId="36" xfId="256" applyFont="1" applyFill="1" applyBorder="1" applyAlignment="1">
      <alignment horizontal="left" vertical="center" wrapText="1"/>
      <protection/>
    </xf>
    <xf numFmtId="0" fontId="128" fillId="58" borderId="37" xfId="256" applyFont="1" applyFill="1" applyBorder="1" applyAlignment="1">
      <alignment horizontal="left" vertical="center"/>
      <protection/>
    </xf>
    <xf numFmtId="0" fontId="128" fillId="58" borderId="38" xfId="256" applyFont="1" applyFill="1" applyBorder="1" applyAlignment="1">
      <alignment horizontal="left" vertical="center"/>
      <protection/>
    </xf>
    <xf numFmtId="0" fontId="128" fillId="58" borderId="39" xfId="256" applyFont="1" applyFill="1" applyBorder="1" applyAlignment="1">
      <alignment horizontal="left" vertical="center"/>
      <protection/>
    </xf>
    <xf numFmtId="0" fontId="128" fillId="58" borderId="37" xfId="256" applyFont="1" applyFill="1" applyBorder="1" applyAlignment="1">
      <alignment horizontal="left" vertical="center" wrapText="1"/>
      <protection/>
    </xf>
    <xf numFmtId="2" fontId="127" fillId="59" borderId="35" xfId="242" applyNumberFormat="1" applyFont="1" applyFill="1" applyBorder="1" applyAlignment="1">
      <alignment horizontal="center"/>
      <protection/>
    </xf>
    <xf numFmtId="43" fontId="127" fillId="59" borderId="40" xfId="169" applyNumberFormat="1" applyFont="1" applyFill="1" applyBorder="1" applyAlignment="1">
      <alignment horizontal="center"/>
    </xf>
    <xf numFmtId="2" fontId="127" fillId="59" borderId="41" xfId="242" applyNumberFormat="1" applyFont="1" applyFill="1" applyBorder="1" applyAlignment="1">
      <alignment horizontal="center"/>
      <protection/>
    </xf>
    <xf numFmtId="43" fontId="127" fillId="59" borderId="42" xfId="169" applyNumberFormat="1" applyFont="1" applyFill="1" applyBorder="1" applyAlignment="1">
      <alignment horizontal="center"/>
    </xf>
    <xf numFmtId="174" fontId="127" fillId="1" borderId="41" xfId="237" applyNumberFormat="1" applyFont="1" applyFill="1" applyBorder="1" applyAlignment="1">
      <alignment vertical="center"/>
      <protection/>
    </xf>
    <xf numFmtId="43" fontId="127" fillId="1" borderId="43" xfId="169" applyNumberFormat="1" applyFont="1" applyFill="1" applyBorder="1" applyAlignment="1">
      <alignment vertical="center"/>
    </xf>
    <xf numFmtId="0" fontId="128" fillId="58" borderId="44" xfId="256" applyFont="1" applyFill="1" applyBorder="1" applyAlignment="1">
      <alignment horizontal="left" vertical="center" wrapText="1"/>
      <protection/>
    </xf>
    <xf numFmtId="2" fontId="127" fillId="59" borderId="37" xfId="242" applyNumberFormat="1" applyFont="1" applyFill="1" applyBorder="1" applyAlignment="1">
      <alignment horizontal="center"/>
      <protection/>
    </xf>
    <xf numFmtId="43" fontId="127" fillId="59" borderId="45" xfId="169" applyNumberFormat="1" applyFont="1" applyFill="1" applyBorder="1" applyAlignment="1">
      <alignment horizontal="center"/>
    </xf>
    <xf numFmtId="0" fontId="127" fillId="59" borderId="0" xfId="256" applyFont="1" applyFill="1" applyBorder="1">
      <alignment/>
      <protection/>
    </xf>
    <xf numFmtId="0" fontId="128" fillId="59" borderId="0" xfId="256" applyFont="1" applyFill="1" applyBorder="1" applyAlignment="1">
      <alignment horizontal="left" vertical="center" wrapText="1"/>
      <protection/>
    </xf>
    <xf numFmtId="2" fontId="127" fillId="59" borderId="0" xfId="242" applyNumberFormat="1" applyFont="1" applyFill="1" applyBorder="1" applyAlignment="1">
      <alignment horizontal="center"/>
      <protection/>
    </xf>
    <xf numFmtId="169" fontId="127" fillId="59" borderId="0" xfId="242" applyNumberFormat="1" applyFont="1" applyFill="1" applyBorder="1" applyAlignment="1">
      <alignment horizontal="center"/>
      <protection/>
    </xf>
    <xf numFmtId="1" fontId="127" fillId="59" borderId="0" xfId="242" applyNumberFormat="1" applyFont="1" applyFill="1" applyBorder="1" applyAlignment="1">
      <alignment horizontal="center"/>
      <protection/>
    </xf>
    <xf numFmtId="43" fontId="127" fillId="59" borderId="35" xfId="169" applyNumberFormat="1" applyFont="1" applyFill="1" applyBorder="1" applyAlignment="1">
      <alignment horizontal="center"/>
    </xf>
    <xf numFmtId="43" fontId="127" fillId="59" borderId="41" xfId="169" applyNumberFormat="1" applyFont="1" applyFill="1" applyBorder="1" applyAlignment="1">
      <alignment horizontal="center"/>
    </xf>
    <xf numFmtId="0" fontId="128" fillId="58" borderId="0" xfId="256" applyFont="1" applyFill="1" applyBorder="1" applyAlignment="1">
      <alignment horizontal="left" vertical="center" wrapText="1"/>
      <protection/>
    </xf>
    <xf numFmtId="0" fontId="128" fillId="58" borderId="0" xfId="256" applyFont="1" applyFill="1" applyBorder="1" applyAlignment="1">
      <alignment horizontal="left" vertical="center"/>
      <protection/>
    </xf>
    <xf numFmtId="43" fontId="127" fillId="59" borderId="0" xfId="169" applyNumberFormat="1" applyFont="1" applyFill="1" applyBorder="1" applyAlignment="1">
      <alignment horizontal="center"/>
    </xf>
    <xf numFmtId="43" fontId="127" fillId="1" borderId="0" xfId="169" applyNumberFormat="1" applyFont="1" applyFill="1" applyBorder="1" applyAlignment="1">
      <alignment vertical="center"/>
    </xf>
    <xf numFmtId="0" fontId="128" fillId="58" borderId="35" xfId="256" applyFont="1" applyFill="1" applyBorder="1" applyAlignment="1">
      <alignment vertical="center" wrapText="1"/>
      <protection/>
    </xf>
    <xf numFmtId="0" fontId="128" fillId="58" borderId="37" xfId="256" applyFont="1" applyFill="1" applyBorder="1" applyAlignment="1">
      <alignment vertical="center"/>
      <protection/>
    </xf>
    <xf numFmtId="173" fontId="127" fillId="59" borderId="41" xfId="242" applyNumberFormat="1" applyFont="1" applyFill="1" applyBorder="1" applyAlignment="1">
      <alignment horizontal="center"/>
      <protection/>
    </xf>
    <xf numFmtId="0" fontId="127" fillId="59" borderId="1" xfId="256" applyFont="1" applyFill="1" applyBorder="1">
      <alignment/>
      <protection/>
    </xf>
    <xf numFmtId="175" fontId="127" fillId="59" borderId="1" xfId="256" applyNumberFormat="1" applyFont="1" applyFill="1" applyBorder="1" applyAlignment="1">
      <alignment horizontal="center"/>
      <protection/>
    </xf>
    <xf numFmtId="0" fontId="0" fillId="0" borderId="27" xfId="0" applyBorder="1" applyAlignment="1">
      <alignment/>
    </xf>
    <xf numFmtId="0" fontId="0" fillId="0" borderId="2"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3" fontId="121" fillId="0" borderId="46" xfId="0" applyNumberFormat="1" applyFont="1" applyBorder="1" applyAlignment="1">
      <alignment horizontal="center"/>
    </xf>
    <xf numFmtId="1" fontId="121" fillId="0" borderId="46" xfId="0" applyNumberFormat="1" applyFont="1" applyBorder="1" applyAlignment="1">
      <alignment horizontal="center"/>
    </xf>
    <xf numFmtId="175" fontId="121" fillId="0" borderId="1" xfId="0" applyNumberFormat="1" applyFont="1" applyBorder="1" applyAlignment="1">
      <alignment horizontal="center"/>
    </xf>
    <xf numFmtId="0" fontId="121" fillId="0" borderId="0" xfId="0" applyFont="1" applyAlignment="1">
      <alignment horizontal="left"/>
    </xf>
    <xf numFmtId="3" fontId="134" fillId="0" borderId="1" xfId="0" applyNumberFormat="1" applyFont="1" applyBorder="1" applyAlignment="1">
      <alignment horizontal="center"/>
    </xf>
    <xf numFmtId="0" fontId="0" fillId="0" borderId="47" xfId="0" applyBorder="1" applyAlignment="1">
      <alignment/>
    </xf>
    <xf numFmtId="0" fontId="0" fillId="0" borderId="48" xfId="0" applyBorder="1" applyAlignment="1">
      <alignment/>
    </xf>
    <xf numFmtId="0" fontId="0" fillId="0" borderId="47" xfId="0" applyBorder="1" applyAlignment="1">
      <alignment/>
    </xf>
    <xf numFmtId="166" fontId="1" fillId="57" borderId="48" xfId="0" applyNumberFormat="1" applyFont="1" applyFill="1" applyBorder="1" applyAlignment="1">
      <alignment horizontal="center"/>
    </xf>
    <xf numFmtId="2" fontId="0" fillId="0" borderId="0" xfId="0" applyNumberFormat="1" applyBorder="1" applyAlignment="1">
      <alignment horizontal="center"/>
    </xf>
    <xf numFmtId="3" fontId="121" fillId="0" borderId="0" xfId="0" applyNumberFormat="1" applyFont="1" applyBorder="1" applyAlignment="1">
      <alignment horizontal="center"/>
    </xf>
    <xf numFmtId="0" fontId="0" fillId="0" borderId="1" xfId="0" applyFill="1" applyBorder="1" applyAlignment="1">
      <alignment/>
    </xf>
    <xf numFmtId="0" fontId="0" fillId="0" borderId="1" xfId="0" applyFill="1" applyBorder="1" applyAlignment="1">
      <alignment horizontal="center"/>
    </xf>
    <xf numFmtId="0" fontId="0" fillId="0" borderId="49" xfId="0" applyBorder="1" applyAlignment="1">
      <alignment horizontal="center" vertical="center"/>
    </xf>
    <xf numFmtId="0" fontId="121" fillId="62" borderId="1" xfId="0" applyFont="1" applyFill="1" applyBorder="1" applyAlignment="1">
      <alignment horizontal="center"/>
    </xf>
    <xf numFmtId="0" fontId="121" fillId="0" borderId="0" xfId="0" applyFont="1" applyAlignment="1">
      <alignment/>
    </xf>
    <xf numFmtId="0" fontId="135" fillId="0" borderId="0" xfId="194" applyFont="1" applyAlignment="1" applyProtection="1">
      <alignment/>
      <protection/>
    </xf>
    <xf numFmtId="0" fontId="17" fillId="0" borderId="0" xfId="243" applyFont="1" applyFill="1" applyAlignment="1">
      <alignment vertical="center"/>
      <protection/>
    </xf>
    <xf numFmtId="0" fontId="17" fillId="0" borderId="0" xfId="243" applyFill="1" applyAlignment="1">
      <alignment vertical="center"/>
      <protection/>
    </xf>
    <xf numFmtId="0" fontId="17" fillId="0" borderId="0" xfId="243" applyFont="1" applyFill="1" applyAlignment="1">
      <alignment horizontal="center" vertical="center"/>
      <protection/>
    </xf>
    <xf numFmtId="0" fontId="17" fillId="0" borderId="0" xfId="243" applyFill="1" applyAlignment="1">
      <alignment horizontal="center"/>
      <protection/>
    </xf>
    <xf numFmtId="0" fontId="58" fillId="63" borderId="1" xfId="243" applyFont="1" applyFill="1" applyBorder="1" applyAlignment="1" applyProtection="1">
      <alignment horizontal="center" vertical="center" wrapText="1" readingOrder="1"/>
      <protection locked="0"/>
    </xf>
    <xf numFmtId="0" fontId="59" fillId="63" borderId="1" xfId="243" applyFont="1" applyFill="1" applyBorder="1" applyAlignment="1" applyProtection="1">
      <alignment horizontal="center" vertical="center" wrapText="1" readingOrder="1"/>
      <protection locked="0"/>
    </xf>
    <xf numFmtId="0" fontId="17" fillId="0" borderId="0" xfId="243" applyAlignment="1">
      <alignment horizontal="center" vertical="center"/>
      <protection/>
    </xf>
    <xf numFmtId="0" fontId="13" fillId="63" borderId="1" xfId="243" applyFont="1" applyFill="1" applyBorder="1" applyAlignment="1">
      <alignment horizontal="center" vertical="center"/>
      <protection/>
    </xf>
    <xf numFmtId="0" fontId="17" fillId="63" borderId="27" xfId="243" applyFill="1" applyBorder="1" applyAlignment="1">
      <alignment horizontal="center" vertical="center" wrapText="1"/>
      <protection/>
    </xf>
    <xf numFmtId="0" fontId="13" fillId="63" borderId="1" xfId="243" applyFont="1" applyFill="1" applyBorder="1" applyAlignment="1">
      <alignment horizontal="center" vertical="center" wrapText="1"/>
      <protection/>
    </xf>
    <xf numFmtId="0" fontId="61" fillId="0" borderId="1" xfId="0" applyFont="1" applyFill="1" applyBorder="1" applyAlignment="1" applyProtection="1">
      <alignment vertical="center" wrapText="1" readingOrder="1"/>
      <protection locked="0"/>
    </xf>
    <xf numFmtId="0" fontId="61" fillId="0" borderId="1" xfId="0" applyFont="1" applyFill="1" applyBorder="1" applyAlignment="1" applyProtection="1">
      <alignment horizontal="center" vertical="center" wrapText="1" readingOrder="1"/>
      <protection locked="0"/>
    </xf>
    <xf numFmtId="0" fontId="61" fillId="0" borderId="1" xfId="0" applyFont="1" applyFill="1" applyBorder="1" applyAlignment="1" applyProtection="1">
      <alignment horizontal="center" vertical="top" wrapText="1" readingOrder="1"/>
      <protection locked="0"/>
    </xf>
    <xf numFmtId="0" fontId="61" fillId="0" borderId="1" xfId="243" applyFont="1" applyFill="1" applyBorder="1" applyAlignment="1" applyProtection="1">
      <alignment vertical="center" wrapText="1" readingOrder="1"/>
      <protection locked="0"/>
    </xf>
    <xf numFmtId="0" fontId="61" fillId="0" borderId="1" xfId="243" applyFont="1" applyFill="1" applyBorder="1" applyAlignment="1" applyProtection="1">
      <alignment horizontal="center" vertical="center" wrapText="1" readingOrder="1"/>
      <protection locked="0"/>
    </xf>
    <xf numFmtId="0" fontId="136" fillId="0" borderId="0" xfId="0" applyFont="1" applyAlignment="1">
      <alignment/>
    </xf>
    <xf numFmtId="0" fontId="62" fillId="0" borderId="1" xfId="0" applyFont="1" applyBorder="1" applyAlignment="1" applyProtection="1">
      <alignment horizontal="center" vertical="center"/>
      <protection locked="0"/>
    </xf>
    <xf numFmtId="0" fontId="62" fillId="64" borderId="1" xfId="243" applyFont="1" applyFill="1" applyBorder="1" applyAlignment="1" applyProtection="1">
      <alignment horizontal="center" vertical="center"/>
      <protection locked="0"/>
    </xf>
    <xf numFmtId="165" fontId="62" fillId="64" borderId="1" xfId="283" applyNumberFormat="1" applyFont="1" applyFill="1" applyBorder="1" applyAlignment="1" applyProtection="1">
      <alignment horizontal="center" vertical="center"/>
      <protection locked="0"/>
    </xf>
    <xf numFmtId="0" fontId="62" fillId="0" borderId="1" xfId="243" applyFont="1" applyBorder="1" applyAlignment="1" applyProtection="1">
      <alignment horizontal="center" vertical="center"/>
      <protection locked="0"/>
    </xf>
    <xf numFmtId="0" fontId="0" fillId="0" borderId="0" xfId="0" applyAlignment="1" applyProtection="1">
      <alignment/>
      <protection locked="0"/>
    </xf>
    <xf numFmtId="0" fontId="134" fillId="0" borderId="0" xfId="0" applyFont="1" applyAlignment="1">
      <alignment/>
    </xf>
    <xf numFmtId="170" fontId="137" fillId="59" borderId="47" xfId="240" applyNumberFormat="1" applyFont="1" applyFill="1" applyBorder="1" applyAlignment="1">
      <alignment vertical="center" wrapText="1"/>
      <protection/>
    </xf>
    <xf numFmtId="170" fontId="137" fillId="59" borderId="46" xfId="240" applyNumberFormat="1" applyFont="1" applyFill="1" applyBorder="1" applyAlignment="1">
      <alignment vertical="center" wrapText="1"/>
      <protection/>
    </xf>
    <xf numFmtId="170" fontId="137" fillId="59" borderId="48" xfId="240" applyNumberFormat="1" applyFont="1" applyFill="1" applyBorder="1" applyAlignment="1">
      <alignment vertical="center" wrapText="1"/>
      <protection/>
    </xf>
    <xf numFmtId="170" fontId="137" fillId="0" borderId="47" xfId="164" applyNumberFormat="1" applyFont="1" applyFill="1" applyBorder="1" applyAlignment="1">
      <alignment horizontal="center" vertical="center" wrapText="1"/>
    </xf>
    <xf numFmtId="170" fontId="137" fillId="0" borderId="46" xfId="164" applyNumberFormat="1" applyFont="1" applyFill="1" applyBorder="1" applyAlignment="1">
      <alignment horizontal="center" vertical="center" wrapText="1"/>
    </xf>
    <xf numFmtId="170" fontId="137" fillId="0" borderId="46" xfId="240" applyNumberFormat="1" applyFont="1" applyFill="1" applyBorder="1" applyAlignment="1">
      <alignment horizontal="center" vertical="center" wrapText="1"/>
      <protection/>
    </xf>
    <xf numFmtId="170" fontId="137" fillId="0" borderId="27" xfId="240" applyNumberFormat="1" applyFont="1" applyFill="1" applyBorder="1" applyAlignment="1">
      <alignment vertical="center" wrapText="1"/>
      <protection/>
    </xf>
    <xf numFmtId="170" fontId="137" fillId="0" borderId="47" xfId="240" applyNumberFormat="1" applyFont="1" applyFill="1" applyBorder="1" applyAlignment="1">
      <alignment horizontal="center" vertical="center" wrapText="1"/>
      <protection/>
    </xf>
    <xf numFmtId="170" fontId="137" fillId="0" borderId="46" xfId="240" applyNumberFormat="1" applyFont="1" applyFill="1" applyBorder="1" applyAlignment="1">
      <alignment horizontal="center" vertical="center"/>
      <protection/>
    </xf>
    <xf numFmtId="170" fontId="137" fillId="0" borderId="50" xfId="240" applyNumberFormat="1" applyFont="1" applyFill="1" applyBorder="1" applyAlignment="1">
      <alignment horizontal="center" vertical="center" wrapText="1"/>
      <protection/>
    </xf>
    <xf numFmtId="170" fontId="137" fillId="0" borderId="22" xfId="164" applyNumberFormat="1" applyFont="1" applyFill="1" applyBorder="1" applyAlignment="1">
      <alignment horizontal="center" vertical="center" wrapText="1"/>
    </xf>
    <xf numFmtId="170" fontId="137" fillId="0" borderId="2" xfId="240" applyNumberFormat="1" applyFont="1" applyFill="1" applyBorder="1" applyAlignment="1">
      <alignment horizontal="center" vertical="center"/>
      <protection/>
    </xf>
    <xf numFmtId="170" fontId="137" fillId="0" borderId="1" xfId="164" applyNumberFormat="1" applyFont="1" applyFill="1" applyBorder="1" applyAlignment="1">
      <alignment horizontal="center" vertical="center" wrapText="1"/>
    </xf>
    <xf numFmtId="1" fontId="136" fillId="62" borderId="1" xfId="0" applyNumberFormat="1" applyFont="1" applyFill="1" applyBorder="1" applyAlignment="1">
      <alignment horizontal="center"/>
    </xf>
    <xf numFmtId="0" fontId="17" fillId="0" borderId="0" xfId="243">
      <alignment/>
      <protection/>
    </xf>
    <xf numFmtId="0" fontId="138" fillId="0" borderId="0" xfId="195" applyFont="1" applyAlignment="1" applyProtection="1">
      <alignment horizontal="left"/>
      <protection/>
    </xf>
    <xf numFmtId="0" fontId="13" fillId="0" borderId="0" xfId="243" applyFont="1">
      <alignment/>
      <protection/>
    </xf>
    <xf numFmtId="0" fontId="17" fillId="0" borderId="0" xfId="243" applyAlignment="1">
      <alignment horizontal="center"/>
      <protection/>
    </xf>
    <xf numFmtId="0" fontId="0" fillId="0" borderId="0" xfId="0" applyAlignment="1">
      <alignment horizontal="center"/>
    </xf>
    <xf numFmtId="0" fontId="0" fillId="0" borderId="51" xfId="0" applyBorder="1" applyAlignment="1">
      <alignment horizontal="center"/>
    </xf>
    <xf numFmtId="1" fontId="121" fillId="63" borderId="1" xfId="0" applyNumberFormat="1" applyFont="1" applyFill="1" applyBorder="1" applyAlignment="1">
      <alignment horizontal="center" wrapText="1"/>
    </xf>
    <xf numFmtId="1" fontId="121" fillId="0" borderId="0" xfId="0" applyNumberFormat="1" applyFont="1" applyAlignment="1">
      <alignment horizontal="center"/>
    </xf>
    <xf numFmtId="1" fontId="121" fillId="0" borderId="1" xfId="0" applyNumberFormat="1" applyFont="1" applyBorder="1" applyAlignment="1">
      <alignment horizontal="center" vertical="center"/>
    </xf>
    <xf numFmtId="1" fontId="121" fillId="0" borderId="0" xfId="0" applyNumberFormat="1" applyFont="1" applyAlignment="1">
      <alignment horizontal="center" vertical="center"/>
    </xf>
    <xf numFmtId="1" fontId="136" fillId="0" borderId="0" xfId="0" applyNumberFormat="1" applyFont="1" applyAlignment="1">
      <alignment horizontal="center"/>
    </xf>
    <xf numFmtId="1" fontId="136" fillId="0" borderId="0" xfId="0" applyNumberFormat="1" applyFont="1" applyFill="1" applyBorder="1" applyAlignment="1">
      <alignment horizontal="center"/>
    </xf>
    <xf numFmtId="170" fontId="17" fillId="0" borderId="26" xfId="240" applyNumberFormat="1" applyFont="1" applyFill="1" applyBorder="1" applyAlignment="1" applyProtection="1">
      <alignment vertical="center"/>
      <protection locked="0"/>
    </xf>
    <xf numFmtId="170" fontId="17" fillId="0" borderId="0" xfId="240" applyNumberFormat="1" applyFont="1" applyFill="1" applyBorder="1" applyAlignment="1" applyProtection="1">
      <alignment vertical="center"/>
      <protection locked="0"/>
    </xf>
    <xf numFmtId="170" fontId="17" fillId="0" borderId="52" xfId="303" applyNumberFormat="1" applyFont="1" applyFill="1" applyBorder="1" applyAlignment="1" applyProtection="1">
      <alignment horizontal="left" vertical="center"/>
      <protection locked="0"/>
    </xf>
    <xf numFmtId="170" fontId="17" fillId="0" borderId="0" xfId="164" applyNumberFormat="1" applyFont="1" applyFill="1" applyBorder="1" applyAlignment="1" applyProtection="1">
      <alignment horizontal="center" vertical="center"/>
      <protection locked="0"/>
    </xf>
    <xf numFmtId="170" fontId="139" fillId="0" borderId="0" xfId="164" applyNumberFormat="1" applyFont="1" applyFill="1" applyBorder="1" applyAlignment="1" applyProtection="1">
      <alignment horizontal="center" vertical="center"/>
      <protection locked="0"/>
    </xf>
    <xf numFmtId="170" fontId="140" fillId="0" borderId="25" xfId="164" applyNumberFormat="1" applyFont="1" applyFill="1" applyBorder="1" applyAlignment="1" applyProtection="1">
      <alignment vertical="center"/>
      <protection locked="0"/>
    </xf>
    <xf numFmtId="3" fontId="17" fillId="0" borderId="0" xfId="164" applyNumberFormat="1" applyFont="1" applyFill="1" applyBorder="1" applyAlignment="1" applyProtection="1">
      <alignment horizontal="center" vertical="center"/>
      <protection locked="0"/>
    </xf>
    <xf numFmtId="3" fontId="17" fillId="0" borderId="52" xfId="164" applyNumberFormat="1" applyFont="1" applyFill="1" applyBorder="1" applyAlignment="1" applyProtection="1">
      <alignment horizontal="center" vertical="center"/>
      <protection locked="0"/>
    </xf>
    <xf numFmtId="3" fontId="17" fillId="0" borderId="25" xfId="0" applyNumberFormat="1" applyFont="1" applyFill="1" applyBorder="1" applyAlignment="1" applyProtection="1">
      <alignment horizontal="center" vertical="center"/>
      <protection locked="0"/>
    </xf>
    <xf numFmtId="170" fontId="17" fillId="0" borderId="25" xfId="0" applyNumberFormat="1" applyFont="1" applyFill="1" applyBorder="1" applyAlignment="1" applyProtection="1">
      <alignment vertical="center"/>
      <protection locked="0"/>
    </xf>
    <xf numFmtId="170" fontId="17" fillId="0" borderId="53" xfId="240" applyNumberFormat="1" applyFont="1" applyFill="1" applyBorder="1" applyAlignment="1" applyProtection="1">
      <alignment vertical="center"/>
      <protection locked="0"/>
    </xf>
    <xf numFmtId="170" fontId="17" fillId="0" borderId="54" xfId="240" applyNumberFormat="1" applyFont="1" applyFill="1" applyBorder="1" applyAlignment="1" applyProtection="1">
      <alignment vertical="center"/>
      <protection locked="0"/>
    </xf>
    <xf numFmtId="170" fontId="17" fillId="0" borderId="55" xfId="303" applyNumberFormat="1" applyFont="1" applyFill="1" applyBorder="1" applyAlignment="1" applyProtection="1">
      <alignment horizontal="left" vertical="center"/>
      <protection locked="0"/>
    </xf>
    <xf numFmtId="170" fontId="17" fillId="0" borderId="54" xfId="164" applyNumberFormat="1" applyFont="1" applyFill="1" applyBorder="1" applyAlignment="1" applyProtection="1">
      <alignment horizontal="center" vertical="center"/>
      <protection locked="0"/>
    </xf>
    <xf numFmtId="170" fontId="139" fillId="0" borderId="54" xfId="164" applyNumberFormat="1" applyFont="1" applyFill="1" applyBorder="1" applyAlignment="1" applyProtection="1">
      <alignment horizontal="center" vertical="center"/>
      <protection locked="0"/>
    </xf>
    <xf numFmtId="170" fontId="140" fillId="0" borderId="56" xfId="164" applyNumberFormat="1" applyFont="1" applyFill="1" applyBorder="1" applyAlignment="1" applyProtection="1">
      <alignment vertical="center"/>
      <protection locked="0"/>
    </xf>
    <xf numFmtId="3" fontId="17" fillId="0" borderId="54" xfId="164" applyNumberFormat="1" applyFont="1" applyFill="1" applyBorder="1" applyAlignment="1" applyProtection="1">
      <alignment horizontal="center" vertical="center"/>
      <protection locked="0"/>
    </xf>
    <xf numFmtId="3" fontId="17" fillId="0" borderId="55" xfId="164" applyNumberFormat="1" applyFont="1" applyFill="1" applyBorder="1" applyAlignment="1" applyProtection="1">
      <alignment horizontal="center" vertical="center"/>
      <protection locked="0"/>
    </xf>
    <xf numFmtId="3" fontId="17" fillId="0" borderId="56" xfId="0" applyNumberFormat="1" applyFont="1" applyFill="1" applyBorder="1" applyAlignment="1" applyProtection="1">
      <alignment horizontal="center" vertical="center"/>
      <protection locked="0"/>
    </xf>
    <xf numFmtId="170" fontId="17" fillId="0" borderId="56" xfId="0" applyNumberFormat="1" applyFont="1" applyFill="1" applyBorder="1" applyAlignment="1" applyProtection="1">
      <alignment vertical="center"/>
      <protection locked="0"/>
    </xf>
    <xf numFmtId="170" fontId="13" fillId="0" borderId="26" xfId="240" applyNumberFormat="1" applyFont="1" applyFill="1" applyBorder="1" applyAlignment="1" applyProtection="1">
      <alignment horizontal="left" vertical="center"/>
      <protection locked="0"/>
    </xf>
    <xf numFmtId="170" fontId="13" fillId="0" borderId="0" xfId="240" applyNumberFormat="1" applyFont="1" applyFill="1" applyBorder="1" applyAlignment="1" applyProtection="1">
      <alignment horizontal="left" vertical="center"/>
      <protection locked="0"/>
    </xf>
    <xf numFmtId="170" fontId="13" fillId="0" borderId="0" xfId="164" applyNumberFormat="1" applyFont="1" applyFill="1" applyAlignment="1" applyProtection="1">
      <alignment horizontal="center" vertical="center"/>
      <protection locked="0"/>
    </xf>
    <xf numFmtId="170" fontId="139" fillId="0" borderId="0" xfId="164" applyNumberFormat="1" applyFont="1" applyFill="1" applyAlignment="1" applyProtection="1">
      <alignment horizontal="center" vertical="center"/>
      <protection locked="0"/>
    </xf>
    <xf numFmtId="170" fontId="17" fillId="0" borderId="57" xfId="240" applyNumberFormat="1" applyFont="1" applyFill="1" applyBorder="1" applyAlignment="1" applyProtection="1">
      <alignment vertical="center"/>
      <protection locked="0"/>
    </xf>
    <xf numFmtId="170" fontId="17" fillId="0" borderId="58" xfId="240" applyNumberFormat="1" applyFont="1" applyFill="1" applyBorder="1" applyAlignment="1" applyProtection="1">
      <alignment vertical="center"/>
      <protection locked="0"/>
    </xf>
    <xf numFmtId="170" fontId="17" fillId="0" borderId="59" xfId="303" applyNumberFormat="1" applyFont="1" applyFill="1" applyBorder="1" applyAlignment="1" applyProtection="1">
      <alignment horizontal="left" vertical="center"/>
      <protection locked="0"/>
    </xf>
    <xf numFmtId="170" fontId="17" fillId="0" borderId="58" xfId="164" applyNumberFormat="1" applyFont="1" applyFill="1" applyBorder="1" applyAlignment="1" applyProtection="1">
      <alignment horizontal="center" vertical="center"/>
      <protection locked="0"/>
    </xf>
    <xf numFmtId="170" fontId="139" fillId="0" borderId="58" xfId="164" applyNumberFormat="1" applyFont="1" applyFill="1" applyBorder="1" applyAlignment="1" applyProtection="1">
      <alignment horizontal="center" vertical="center"/>
      <protection locked="0"/>
    </xf>
    <xf numFmtId="170" fontId="140" fillId="0" borderId="60" xfId="164" applyNumberFormat="1" applyFont="1" applyFill="1" applyBorder="1" applyAlignment="1" applyProtection="1">
      <alignment vertical="center"/>
      <protection locked="0"/>
    </xf>
    <xf numFmtId="3" fontId="17" fillId="0" borderId="58" xfId="164" applyNumberFormat="1" applyFont="1" applyFill="1" applyBorder="1" applyAlignment="1" applyProtection="1">
      <alignment horizontal="center" vertical="center"/>
      <protection locked="0"/>
    </xf>
    <xf numFmtId="3" fontId="17" fillId="0" borderId="59" xfId="164" applyNumberFormat="1" applyFont="1" applyFill="1" applyBorder="1" applyAlignment="1" applyProtection="1">
      <alignment horizontal="center" vertical="center"/>
      <protection locked="0"/>
    </xf>
    <xf numFmtId="3" fontId="17" fillId="0" borderId="60" xfId="0" applyNumberFormat="1" applyFont="1" applyFill="1" applyBorder="1" applyAlignment="1" applyProtection="1">
      <alignment horizontal="center" vertical="center"/>
      <protection locked="0"/>
    </xf>
    <xf numFmtId="170" fontId="17" fillId="0" borderId="60" xfId="0" applyNumberFormat="1" applyFont="1" applyFill="1" applyBorder="1" applyAlignment="1" applyProtection="1">
      <alignment vertical="center"/>
      <protection locked="0"/>
    </xf>
    <xf numFmtId="170" fontId="13" fillId="0" borderId="61" xfId="164" applyNumberFormat="1" applyFont="1" applyFill="1" applyBorder="1" applyAlignment="1" applyProtection="1">
      <alignment horizontal="center" vertical="center"/>
      <protection locked="0"/>
    </xf>
    <xf numFmtId="170" fontId="139" fillId="0" borderId="61" xfId="164" applyNumberFormat="1" applyFont="1" applyFill="1" applyBorder="1" applyAlignment="1" applyProtection="1">
      <alignment horizontal="center" vertical="center"/>
      <protection locked="0"/>
    </xf>
    <xf numFmtId="170" fontId="140" fillId="0" borderId="62" xfId="164" applyNumberFormat="1" applyFont="1" applyFill="1" applyBorder="1" applyAlignment="1" applyProtection="1">
      <alignment vertical="center"/>
      <protection locked="0"/>
    </xf>
    <xf numFmtId="3" fontId="17" fillId="0" borderId="61" xfId="164" applyNumberFormat="1" applyFont="1" applyFill="1" applyBorder="1" applyAlignment="1" applyProtection="1">
      <alignment horizontal="center" vertical="center"/>
      <protection locked="0"/>
    </xf>
    <xf numFmtId="3" fontId="17" fillId="0" borderId="63" xfId="164" applyNumberFormat="1" applyFont="1" applyFill="1" applyBorder="1" applyAlignment="1" applyProtection="1">
      <alignment horizontal="center" vertical="center"/>
      <protection locked="0"/>
    </xf>
    <xf numFmtId="3" fontId="17" fillId="0" borderId="62" xfId="0" applyNumberFormat="1" applyFont="1" applyFill="1" applyBorder="1" applyAlignment="1" applyProtection="1">
      <alignment horizontal="center" vertical="center"/>
      <protection locked="0"/>
    </xf>
    <xf numFmtId="170" fontId="17" fillId="0" borderId="62" xfId="0" applyNumberFormat="1" applyFont="1" applyFill="1" applyBorder="1" applyAlignment="1" applyProtection="1">
      <alignment vertical="center"/>
      <protection locked="0"/>
    </xf>
    <xf numFmtId="170" fontId="13" fillId="0" borderId="58" xfId="164" applyNumberFormat="1" applyFont="1" applyFill="1" applyBorder="1" applyAlignment="1" applyProtection="1">
      <alignment horizontal="center" vertical="center"/>
      <protection locked="0"/>
    </xf>
    <xf numFmtId="170" fontId="140" fillId="0" borderId="58" xfId="164" applyNumberFormat="1" applyFont="1" applyFill="1" applyBorder="1" applyAlignment="1" applyProtection="1">
      <alignment vertical="center"/>
      <protection locked="0"/>
    </xf>
    <xf numFmtId="3" fontId="17" fillId="0" borderId="58" xfId="0" applyNumberFormat="1" applyFont="1" applyFill="1" applyBorder="1" applyAlignment="1" applyProtection="1">
      <alignment horizontal="center" vertical="center"/>
      <protection locked="0"/>
    </xf>
    <xf numFmtId="170" fontId="17" fillId="0" borderId="58" xfId="0" applyNumberFormat="1" applyFont="1" applyFill="1" applyBorder="1" applyAlignment="1" applyProtection="1">
      <alignment vertical="center"/>
      <protection locked="0"/>
    </xf>
    <xf numFmtId="2" fontId="141" fillId="0" borderId="1" xfId="0" applyNumberFormat="1" applyFont="1" applyBorder="1" applyAlignment="1" applyProtection="1">
      <alignment horizontal="center"/>
      <protection/>
    </xf>
    <xf numFmtId="0" fontId="0" fillId="0" borderId="0" xfId="0" applyAlignment="1" applyProtection="1">
      <alignment/>
      <protection/>
    </xf>
    <xf numFmtId="0" fontId="17" fillId="0" borderId="0" xfId="248" applyProtection="1">
      <alignment/>
      <protection/>
    </xf>
    <xf numFmtId="0" fontId="13" fillId="65" borderId="1" xfId="248" applyFont="1" applyFill="1" applyBorder="1" applyAlignment="1" applyProtection="1">
      <alignment horizontal="center"/>
      <protection/>
    </xf>
    <xf numFmtId="0" fontId="63" fillId="65" borderId="1" xfId="243" applyFont="1" applyFill="1" applyBorder="1" applyAlignment="1" applyProtection="1">
      <alignment vertical="center" wrapText="1" readingOrder="1"/>
      <protection/>
    </xf>
    <xf numFmtId="0" fontId="63" fillId="66" borderId="1" xfId="243" applyFont="1" applyFill="1" applyBorder="1" applyAlignment="1" applyProtection="1">
      <alignment horizontal="center" vertical="center" wrapText="1" readingOrder="1"/>
      <protection/>
    </xf>
    <xf numFmtId="0" fontId="63" fillId="0" borderId="25" xfId="243" applyFont="1" applyFill="1" applyBorder="1" applyAlignment="1" applyProtection="1">
      <alignment vertical="center" wrapText="1" readingOrder="1"/>
      <protection/>
    </xf>
    <xf numFmtId="0" fontId="141" fillId="0" borderId="1" xfId="0" applyFont="1" applyBorder="1" applyAlignment="1" applyProtection="1">
      <alignment/>
      <protection/>
    </xf>
    <xf numFmtId="10" fontId="121" fillId="0" borderId="1" xfId="0" applyNumberFormat="1" applyFont="1" applyBorder="1" applyAlignment="1" applyProtection="1">
      <alignment horizontal="center"/>
      <protection/>
    </xf>
    <xf numFmtId="169" fontId="121" fillId="0" borderId="1" xfId="0" applyNumberFormat="1" applyFont="1" applyBorder="1" applyAlignment="1" applyProtection="1">
      <alignment horizontal="center"/>
      <protection/>
    </xf>
    <xf numFmtId="165" fontId="121" fillId="0" borderId="1" xfId="0" applyNumberFormat="1" applyFont="1" applyBorder="1" applyAlignment="1" applyProtection="1">
      <alignment horizontal="center"/>
      <protection/>
    </xf>
    <xf numFmtId="0" fontId="134" fillId="0" borderId="1" xfId="0" applyFont="1" applyBorder="1" applyAlignment="1" applyProtection="1">
      <alignment/>
      <protection/>
    </xf>
    <xf numFmtId="10" fontId="121" fillId="0" borderId="1" xfId="0" applyNumberFormat="1" applyFont="1" applyBorder="1" applyAlignment="1" applyProtection="1">
      <alignment/>
      <protection/>
    </xf>
    <xf numFmtId="0" fontId="0" fillId="0" borderId="1" xfId="0" applyBorder="1" applyAlignment="1" applyProtection="1">
      <alignment/>
      <protection/>
    </xf>
    <xf numFmtId="0" fontId="60" fillId="0" borderId="0" xfId="243" applyFont="1" applyProtection="1">
      <alignment/>
      <protection/>
    </xf>
    <xf numFmtId="0" fontId="60" fillId="0" borderId="0" xfId="243" applyFont="1" applyAlignment="1" applyProtection="1">
      <alignment horizontal="center"/>
      <protection/>
    </xf>
    <xf numFmtId="0" fontId="17" fillId="0" borderId="0" xfId="243" applyProtection="1">
      <alignment/>
      <protection/>
    </xf>
    <xf numFmtId="0" fontId="13" fillId="0" borderId="0" xfId="243" applyFont="1" applyProtection="1">
      <alignment/>
      <protection locked="0"/>
    </xf>
    <xf numFmtId="0" fontId="17" fillId="0" borderId="1" xfId="243" applyBorder="1" applyAlignment="1" applyProtection="1">
      <alignment horizontal="center"/>
      <protection locked="0"/>
    </xf>
    <xf numFmtId="0" fontId="17" fillId="0" borderId="0" xfId="243" applyProtection="1">
      <alignment/>
      <protection locked="0"/>
    </xf>
    <xf numFmtId="0" fontId="17" fillId="0" borderId="1" xfId="243" applyBorder="1" applyProtection="1">
      <alignment/>
      <protection locked="0"/>
    </xf>
    <xf numFmtId="0" fontId="13" fillId="0" borderId="1" xfId="243" applyFont="1" applyBorder="1" applyProtection="1">
      <alignment/>
      <protection locked="0"/>
    </xf>
    <xf numFmtId="0" fontId="13" fillId="0" borderId="1" xfId="243" applyFont="1" applyBorder="1" applyAlignment="1" applyProtection="1">
      <alignment horizontal="center"/>
      <protection locked="0"/>
    </xf>
    <xf numFmtId="10" fontId="13" fillId="0" borderId="2" xfId="283" applyNumberFormat="1" applyFont="1" applyBorder="1" applyAlignment="1" applyProtection="1">
      <alignment horizontal="center"/>
      <protection locked="0"/>
    </xf>
    <xf numFmtId="169" fontId="13" fillId="0" borderId="2" xfId="243" applyNumberFormat="1" applyFont="1" applyBorder="1" applyAlignment="1" applyProtection="1">
      <alignment horizontal="center"/>
      <protection locked="0"/>
    </xf>
    <xf numFmtId="165" fontId="13" fillId="0" borderId="2" xfId="283" applyNumberFormat="1" applyFont="1" applyBorder="1" applyAlignment="1" applyProtection="1">
      <alignment horizontal="center"/>
      <protection locked="0"/>
    </xf>
    <xf numFmtId="10" fontId="13" fillId="0" borderId="1" xfId="283" applyNumberFormat="1" applyFont="1" applyBorder="1" applyAlignment="1" applyProtection="1">
      <alignment horizontal="center"/>
      <protection locked="0"/>
    </xf>
    <xf numFmtId="169" fontId="13" fillId="0" borderId="1" xfId="243" applyNumberFormat="1" applyFont="1" applyBorder="1" applyAlignment="1" applyProtection="1">
      <alignment horizontal="center"/>
      <protection locked="0"/>
    </xf>
    <xf numFmtId="165" fontId="13" fillId="0" borderId="1" xfId="283" applyNumberFormat="1" applyFont="1" applyBorder="1" applyAlignment="1" applyProtection="1">
      <alignment horizontal="center"/>
      <protection locked="0"/>
    </xf>
    <xf numFmtId="169" fontId="13" fillId="0" borderId="27" xfId="243" applyNumberFormat="1" applyFont="1" applyBorder="1" applyAlignment="1" applyProtection="1">
      <alignment horizontal="center"/>
      <protection locked="0"/>
    </xf>
    <xf numFmtId="0" fontId="122" fillId="0" borderId="0" xfId="0" applyFont="1" applyAlignment="1">
      <alignment horizontal="center" wrapText="1"/>
    </xf>
    <xf numFmtId="0" fontId="121" fillId="0" borderId="0" xfId="0" applyFont="1" applyAlignment="1">
      <alignment horizontal="center" vertical="center" wrapText="1"/>
    </xf>
    <xf numFmtId="0" fontId="0" fillId="0" borderId="0" xfId="0" applyAlignment="1">
      <alignment horizontal="center"/>
    </xf>
    <xf numFmtId="0" fontId="18" fillId="0" borderId="1" xfId="0" applyFont="1" applyBorder="1" applyAlignment="1">
      <alignment horizontal="center" wrapText="1"/>
    </xf>
    <xf numFmtId="0" fontId="141" fillId="0" borderId="0" xfId="0" applyFont="1" applyBorder="1" applyAlignment="1">
      <alignment horizontal="center"/>
    </xf>
    <xf numFmtId="0" fontId="136" fillId="0" borderId="0" xfId="0" applyFont="1" applyAlignment="1">
      <alignment horizontal="center" wrapText="1"/>
    </xf>
    <xf numFmtId="189" fontId="121" fillId="62" borderId="64" xfId="0" applyNumberFormat="1" applyFont="1" applyFill="1" applyBorder="1" applyAlignment="1">
      <alignment horizontal="center"/>
    </xf>
    <xf numFmtId="189" fontId="121" fillId="62" borderId="65" xfId="0" applyNumberFormat="1" applyFont="1" applyFill="1" applyBorder="1" applyAlignment="1">
      <alignment horizontal="center"/>
    </xf>
    <xf numFmtId="0" fontId="60" fillId="0" borderId="26" xfId="243" applyFont="1" applyBorder="1" applyAlignment="1">
      <alignment horizontal="center"/>
      <protection/>
    </xf>
    <xf numFmtId="0" fontId="60" fillId="0" borderId="0" xfId="243" applyFont="1" applyBorder="1" applyAlignment="1">
      <alignment horizontal="center"/>
      <protection/>
    </xf>
    <xf numFmtId="0" fontId="135" fillId="0" borderId="0" xfId="194" applyFont="1" applyAlignment="1" applyProtection="1">
      <alignment horizontal="center"/>
      <protection/>
    </xf>
    <xf numFmtId="0" fontId="17" fillId="0" borderId="27" xfId="243" applyBorder="1" applyAlignment="1" applyProtection="1">
      <alignment horizontal="center" vertical="center" wrapText="1"/>
      <protection locked="0"/>
    </xf>
    <xf numFmtId="0" fontId="17" fillId="0" borderId="2" xfId="243" applyBorder="1" applyAlignment="1" applyProtection="1">
      <alignment horizontal="center" vertical="center" wrapText="1"/>
      <protection locked="0"/>
    </xf>
    <xf numFmtId="0" fontId="17" fillId="0" borderId="66" xfId="243" applyBorder="1" applyAlignment="1" applyProtection="1">
      <alignment horizontal="center" vertical="center" wrapText="1"/>
      <protection locked="0"/>
    </xf>
    <xf numFmtId="0" fontId="17" fillId="0" borderId="67" xfId="243" applyBorder="1" applyAlignment="1" applyProtection="1">
      <alignment horizontal="center" vertical="center" wrapText="1"/>
      <protection locked="0"/>
    </xf>
    <xf numFmtId="0" fontId="17" fillId="0" borderId="68" xfId="243" applyBorder="1" applyAlignment="1" applyProtection="1">
      <alignment horizontal="center" vertical="center" wrapText="1"/>
      <protection locked="0"/>
    </xf>
    <xf numFmtId="0" fontId="17" fillId="0" borderId="50" xfId="243" applyBorder="1" applyAlignment="1" applyProtection="1">
      <alignment horizontal="center" vertical="center" wrapText="1"/>
      <protection locked="0"/>
    </xf>
    <xf numFmtId="0" fontId="13" fillId="65" borderId="1" xfId="248" applyFont="1" applyFill="1" applyBorder="1" applyAlignment="1" applyProtection="1">
      <alignment horizontal="center" wrapText="1"/>
      <protection/>
    </xf>
    <xf numFmtId="0" fontId="13" fillId="65" borderId="1" xfId="248" applyFont="1" applyFill="1" applyBorder="1" applyAlignment="1" applyProtection="1">
      <alignment horizontal="center" vertical="center" wrapText="1"/>
      <protection/>
    </xf>
    <xf numFmtId="0" fontId="13" fillId="65" borderId="1" xfId="248" applyFont="1" applyFill="1" applyBorder="1" applyAlignment="1" applyProtection="1">
      <alignment horizontal="center"/>
      <protection/>
    </xf>
    <xf numFmtId="0" fontId="13" fillId="65" borderId="27" xfId="248" applyFont="1" applyFill="1" applyBorder="1" applyAlignment="1" applyProtection="1">
      <alignment horizontal="center" vertical="center" wrapText="1"/>
      <protection/>
    </xf>
    <xf numFmtId="0" fontId="13" fillId="65" borderId="25" xfId="248" applyFont="1" applyFill="1" applyBorder="1" applyAlignment="1" applyProtection="1">
      <alignment horizontal="center" vertical="center" wrapText="1"/>
      <protection/>
    </xf>
    <xf numFmtId="0" fontId="13" fillId="65" borderId="2" xfId="248" applyFont="1" applyFill="1" applyBorder="1" applyAlignment="1" applyProtection="1">
      <alignment horizontal="center" vertical="center" wrapText="1"/>
      <protection/>
    </xf>
    <xf numFmtId="0" fontId="17" fillId="0" borderId="1" xfId="243" applyBorder="1" applyAlignment="1" applyProtection="1">
      <alignment horizontal="center"/>
      <protection locked="0"/>
    </xf>
    <xf numFmtId="0" fontId="17" fillId="0" borderId="1" xfId="243" applyBorder="1" applyAlignment="1" applyProtection="1">
      <alignment horizontal="center" wrapText="1"/>
      <protection locked="0"/>
    </xf>
    <xf numFmtId="170" fontId="13" fillId="0" borderId="69" xfId="240" applyNumberFormat="1" applyFont="1" applyFill="1" applyBorder="1" applyAlignment="1" applyProtection="1">
      <alignment horizontal="left" vertical="center"/>
      <protection locked="0"/>
    </xf>
    <xf numFmtId="170" fontId="13" fillId="0" borderId="61" xfId="240" applyNumberFormat="1" applyFont="1" applyFill="1" applyBorder="1" applyAlignment="1" applyProtection="1">
      <alignment horizontal="left" vertical="center"/>
      <protection locked="0"/>
    </xf>
    <xf numFmtId="170" fontId="13" fillId="0" borderId="63" xfId="240" applyNumberFormat="1" applyFont="1" applyFill="1" applyBorder="1" applyAlignment="1" applyProtection="1">
      <alignment horizontal="left" vertical="center"/>
      <protection locked="0"/>
    </xf>
    <xf numFmtId="170" fontId="137" fillId="0" borderId="1" xfId="240" applyNumberFormat="1" applyFont="1" applyFill="1" applyBorder="1" applyAlignment="1">
      <alignment horizontal="center" vertical="center" wrapText="1"/>
      <protection/>
    </xf>
    <xf numFmtId="170" fontId="13" fillId="0" borderId="26" xfId="240" applyNumberFormat="1" applyFont="1" applyFill="1" applyBorder="1" applyAlignment="1" applyProtection="1">
      <alignment horizontal="left" vertical="center"/>
      <protection locked="0"/>
    </xf>
    <xf numFmtId="170" fontId="13" fillId="0" borderId="0" xfId="240" applyNumberFormat="1" applyFont="1" applyFill="1" applyBorder="1" applyAlignment="1" applyProtection="1">
      <alignment horizontal="left" vertical="center"/>
      <protection locked="0"/>
    </xf>
    <xf numFmtId="170" fontId="13" fillId="0" borderId="52" xfId="240" applyNumberFormat="1" applyFont="1" applyFill="1" applyBorder="1" applyAlignment="1" applyProtection="1">
      <alignment horizontal="left" vertical="center"/>
      <protection locked="0"/>
    </xf>
    <xf numFmtId="0" fontId="128" fillId="59" borderId="0" xfId="256" applyNumberFormat="1" applyFont="1" applyFill="1" applyBorder="1" applyAlignment="1">
      <alignment horizontal="left" vertical="top" wrapText="1"/>
      <protection/>
    </xf>
    <xf numFmtId="0" fontId="133" fillId="59" borderId="0" xfId="256" applyNumberFormat="1" applyFont="1" applyFill="1" applyBorder="1" applyAlignment="1">
      <alignment horizontal="left" vertical="top" wrapText="1"/>
      <protection/>
    </xf>
    <xf numFmtId="0" fontId="127" fillId="59" borderId="0" xfId="256" applyNumberFormat="1" applyFont="1" applyFill="1" applyBorder="1" applyAlignment="1">
      <alignment horizontal="left" vertical="top" wrapText="1"/>
      <protection/>
    </xf>
    <xf numFmtId="0" fontId="131" fillId="59" borderId="0" xfId="256" applyFont="1" applyFill="1" applyAlignment="1">
      <alignment horizontal="left" vertical="top" wrapText="1"/>
      <protection/>
    </xf>
    <xf numFmtId="0" fontId="127" fillId="59" borderId="0" xfId="256" applyFont="1" applyFill="1" applyAlignment="1">
      <alignment horizontal="left" vertical="top" wrapText="1"/>
      <protection/>
    </xf>
    <xf numFmtId="0" fontId="127" fillId="0" borderId="0" xfId="256" applyFont="1" applyAlignment="1">
      <alignment horizontal="left" wrapText="1"/>
      <protection/>
    </xf>
    <xf numFmtId="0" fontId="129" fillId="60" borderId="32" xfId="256" applyFont="1" applyFill="1" applyBorder="1" applyAlignment="1">
      <alignment vertical="center"/>
      <protection/>
    </xf>
    <xf numFmtId="0" fontId="131" fillId="59" borderId="0" xfId="256" applyNumberFormat="1" applyFont="1" applyFill="1" applyBorder="1" applyAlignment="1">
      <alignment horizontal="left" vertical="top" wrapText="1"/>
      <protection/>
    </xf>
    <xf numFmtId="0" fontId="127" fillId="59" borderId="0" xfId="256" applyFont="1" applyFill="1" applyAlignment="1">
      <alignment horizontal="left" vertical="top" wrapText="1"/>
      <protection/>
    </xf>
    <xf numFmtId="0" fontId="128" fillId="59" borderId="70" xfId="256" applyFont="1" applyFill="1" applyBorder="1" applyAlignment="1">
      <alignment horizontal="left" vertical="top" wrapText="1"/>
      <protection/>
    </xf>
    <xf numFmtId="0" fontId="128" fillId="59" borderId="71" xfId="256" applyFont="1" applyFill="1" applyBorder="1" applyAlignment="1">
      <alignment horizontal="left" vertical="top" wrapText="1"/>
      <protection/>
    </xf>
    <xf numFmtId="0" fontId="128" fillId="59" borderId="72" xfId="256" applyFont="1" applyFill="1" applyBorder="1" applyAlignment="1">
      <alignment horizontal="left" vertical="top" wrapText="1"/>
      <protection/>
    </xf>
    <xf numFmtId="0" fontId="21" fillId="59" borderId="0" xfId="256" applyFont="1" applyFill="1" applyBorder="1" applyAlignment="1">
      <alignment horizontal="left" vertical="top" wrapText="1"/>
      <protection/>
    </xf>
    <xf numFmtId="0" fontId="127" fillId="59" borderId="0" xfId="256" applyFont="1" applyFill="1" applyBorder="1" applyAlignment="1">
      <alignment horizontal="left" vertical="top" wrapText="1"/>
      <protection/>
    </xf>
    <xf numFmtId="0" fontId="133" fillId="0" borderId="0" xfId="256" applyFont="1" applyAlignment="1">
      <alignment horizontal="left" wrapText="1"/>
      <protection/>
    </xf>
    <xf numFmtId="0" fontId="132" fillId="0" borderId="0" xfId="256" applyFont="1" applyAlignment="1">
      <alignment horizontal="left" wrapText="1"/>
      <protection/>
    </xf>
    <xf numFmtId="0" fontId="128" fillId="0" borderId="0" xfId="256" applyFont="1" applyAlignment="1">
      <alignment horizontal="left" wrapText="1"/>
      <protection/>
    </xf>
    <xf numFmtId="0" fontId="131" fillId="0" borderId="0" xfId="256" applyFont="1" applyAlignment="1">
      <alignment horizontal="left" wrapText="1"/>
      <protection/>
    </xf>
    <xf numFmtId="0" fontId="128" fillId="0" borderId="73" xfId="256" applyFont="1" applyBorder="1" applyAlignment="1">
      <alignment horizontal="left" wrapText="1"/>
      <protection/>
    </xf>
    <xf numFmtId="0" fontId="128" fillId="0" borderId="74" xfId="256" applyFont="1" applyBorder="1" applyAlignment="1">
      <alignment horizontal="left" wrapText="1"/>
      <protection/>
    </xf>
    <xf numFmtId="0" fontId="128" fillId="0" borderId="75" xfId="256" applyFont="1" applyBorder="1" applyAlignment="1">
      <alignment horizontal="left" wrapText="1"/>
      <protection/>
    </xf>
    <xf numFmtId="0" fontId="127" fillId="59" borderId="70" xfId="256" applyFont="1" applyFill="1" applyBorder="1" applyAlignment="1">
      <alignment horizontal="left" wrapText="1"/>
      <protection/>
    </xf>
    <xf numFmtId="0" fontId="127" fillId="59" borderId="71" xfId="256" applyFont="1" applyFill="1" applyBorder="1" applyAlignment="1">
      <alignment horizontal="left" wrapText="1"/>
      <protection/>
    </xf>
    <xf numFmtId="0" fontId="127" fillId="59" borderId="72" xfId="256" applyFont="1" applyFill="1" applyBorder="1" applyAlignment="1">
      <alignment horizontal="left" wrapText="1"/>
      <protection/>
    </xf>
    <xf numFmtId="0" fontId="127" fillId="59" borderId="0" xfId="256" applyFont="1" applyFill="1" applyBorder="1" applyAlignment="1">
      <alignment horizontal="center" vertical="center" wrapText="1"/>
      <protection/>
    </xf>
    <xf numFmtId="0" fontId="127" fillId="59" borderId="76" xfId="256" applyFont="1" applyFill="1" applyBorder="1" applyAlignment="1">
      <alignment horizontal="center" vertical="center" textRotation="90" wrapText="1"/>
      <protection/>
    </xf>
    <xf numFmtId="0" fontId="127" fillId="59" borderId="77" xfId="256" applyFont="1" applyFill="1" applyBorder="1" applyAlignment="1">
      <alignment horizontal="center" vertical="center" textRotation="90" wrapText="1"/>
      <protection/>
    </xf>
    <xf numFmtId="0" fontId="127" fillId="59" borderId="78" xfId="256" applyFont="1" applyFill="1" applyBorder="1" applyAlignment="1">
      <alignment horizontal="center" vertical="center" textRotation="90" wrapText="1"/>
      <protection/>
    </xf>
    <xf numFmtId="0" fontId="127" fillId="59" borderId="0" xfId="256" applyFont="1" applyFill="1" applyAlignment="1">
      <alignment horizontal="center"/>
      <protection/>
    </xf>
    <xf numFmtId="0" fontId="127" fillId="59" borderId="1" xfId="256" applyFont="1" applyFill="1" applyBorder="1" applyAlignment="1">
      <alignment horizontal="center" wrapText="1"/>
      <protection/>
    </xf>
    <xf numFmtId="190" fontId="8" fillId="57" borderId="0" xfId="239" applyNumberFormat="1" applyFont="1" applyFill="1" applyAlignment="1">
      <alignment horizontal="right"/>
      <protection/>
    </xf>
    <xf numFmtId="191" fontId="8" fillId="57" borderId="0" xfId="239" applyNumberFormat="1" applyFont="1" applyFill="1" applyAlignment="1">
      <alignment horizontal="right"/>
      <protection/>
    </xf>
    <xf numFmtId="190" fontId="0" fillId="0" borderId="0" xfId="0" applyNumberFormat="1" applyAlignment="1">
      <alignment/>
    </xf>
    <xf numFmtId="175" fontId="0" fillId="0" borderId="0" xfId="0" applyNumberFormat="1" applyAlignment="1">
      <alignment horizontal="center"/>
    </xf>
    <xf numFmtId="1" fontId="136" fillId="0" borderId="27" xfId="0" applyNumberFormat="1" applyFont="1" applyBorder="1" applyAlignment="1">
      <alignment horizontal="center"/>
    </xf>
    <xf numFmtId="1" fontId="136" fillId="0" borderId="25" xfId="0" applyNumberFormat="1" applyFont="1" applyBorder="1" applyAlignment="1">
      <alignment horizontal="center"/>
    </xf>
    <xf numFmtId="1" fontId="136" fillId="0" borderId="62" xfId="0" applyNumberFormat="1" applyFont="1" applyBorder="1" applyAlignment="1">
      <alignment horizontal="center"/>
    </xf>
    <xf numFmtId="0" fontId="121" fillId="0" borderId="51" xfId="0" applyFont="1" applyFill="1" applyBorder="1" applyAlignment="1" applyProtection="1">
      <alignment horizontal="center" vertical="center"/>
      <protection locked="0"/>
    </xf>
    <xf numFmtId="0" fontId="121" fillId="0" borderId="51" xfId="0" applyFont="1" applyFill="1" applyBorder="1" applyAlignment="1" applyProtection="1">
      <alignment horizontal="center"/>
      <protection locked="0"/>
    </xf>
    <xf numFmtId="3" fontId="121" fillId="0" borderId="1" xfId="0" applyNumberFormat="1" applyFont="1" applyFill="1" applyBorder="1" applyAlignment="1">
      <alignment horizontal="center"/>
    </xf>
    <xf numFmtId="1" fontId="134" fillId="0" borderId="1" xfId="0" applyNumberFormat="1" applyFont="1" applyFill="1" applyBorder="1" applyAlignment="1">
      <alignment horizontal="center"/>
    </xf>
    <xf numFmtId="3" fontId="134" fillId="0" borderId="51" xfId="0" applyNumberFormat="1" applyFont="1" applyFill="1" applyBorder="1" applyAlignment="1">
      <alignment horizontal="center"/>
    </xf>
    <xf numFmtId="3" fontId="121" fillId="0" borderId="51" xfId="0" applyNumberFormat="1" applyFont="1" applyFill="1" applyBorder="1" applyAlignment="1">
      <alignment horizontal="center"/>
    </xf>
    <xf numFmtId="6" fontId="134" fillId="0" borderId="1" xfId="0" applyNumberFormat="1" applyFont="1" applyFill="1" applyBorder="1" applyAlignment="1">
      <alignment horizontal="center"/>
    </xf>
    <xf numFmtId="3" fontId="134" fillId="0" borderId="1" xfId="0" applyNumberFormat="1" applyFont="1" applyFill="1" applyBorder="1" applyAlignment="1">
      <alignment horizontal="center"/>
    </xf>
    <xf numFmtId="3" fontId="136" fillId="0" borderId="1" xfId="0" applyNumberFormat="1" applyFont="1" applyFill="1" applyBorder="1" applyAlignment="1">
      <alignment horizontal="center"/>
    </xf>
    <xf numFmtId="175" fontId="121" fillId="0" borderId="1" xfId="0" applyNumberFormat="1" applyFont="1" applyFill="1" applyBorder="1" applyAlignment="1">
      <alignment horizontal="center"/>
    </xf>
    <xf numFmtId="175" fontId="134" fillId="0" borderId="1" xfId="0" applyNumberFormat="1" applyFont="1" applyFill="1" applyBorder="1" applyAlignment="1">
      <alignment horizontal="center"/>
    </xf>
    <xf numFmtId="0" fontId="0" fillId="67" borderId="0" xfId="0" applyFill="1" applyAlignment="1">
      <alignment/>
    </xf>
    <xf numFmtId="0" fontId="121" fillId="67" borderId="0" xfId="0" applyFont="1" applyFill="1" applyAlignment="1">
      <alignment/>
    </xf>
    <xf numFmtId="0" fontId="124" fillId="67" borderId="0" xfId="194" applyFont="1" applyFill="1" applyAlignment="1" applyProtection="1">
      <alignment/>
      <protection/>
    </xf>
    <xf numFmtId="0" fontId="142" fillId="67" borderId="0" xfId="0" applyFont="1" applyFill="1" applyAlignment="1">
      <alignment/>
    </xf>
    <xf numFmtId="0" fontId="0" fillId="67" borderId="0" xfId="0" applyFill="1" applyAlignment="1">
      <alignment wrapText="1"/>
    </xf>
    <xf numFmtId="0" fontId="121" fillId="67" borderId="0" xfId="0" applyFont="1" applyFill="1" applyAlignment="1">
      <alignment vertical="center"/>
    </xf>
    <xf numFmtId="0" fontId="121" fillId="67" borderId="0" xfId="0" applyFont="1" applyFill="1" applyAlignment="1">
      <alignment horizontal="center"/>
    </xf>
    <xf numFmtId="0" fontId="0" fillId="67" borderId="0" xfId="0" applyFill="1" applyAlignment="1">
      <alignment horizontal="center"/>
    </xf>
    <xf numFmtId="0" fontId="135" fillId="67" borderId="0" xfId="194" applyFont="1" applyFill="1" applyAlignment="1" applyProtection="1">
      <alignment/>
      <protection/>
    </xf>
    <xf numFmtId="3" fontId="121" fillId="67" borderId="0" xfId="0" applyNumberFormat="1" applyFont="1" applyFill="1" applyAlignment="1">
      <alignment horizontal="center"/>
    </xf>
    <xf numFmtId="2" fontId="0" fillId="67" borderId="0" xfId="0" applyNumberFormat="1" applyFill="1" applyAlignment="1">
      <alignment/>
    </xf>
    <xf numFmtId="3" fontId="0" fillId="67" borderId="0" xfId="0" applyNumberFormat="1" applyFill="1" applyAlignment="1">
      <alignment/>
    </xf>
    <xf numFmtId="0" fontId="121" fillId="67" borderId="0" xfId="0" applyFont="1" applyFill="1" applyBorder="1" applyAlignment="1">
      <alignment/>
    </xf>
    <xf numFmtId="3" fontId="134" fillId="67" borderId="0" xfId="0" applyNumberFormat="1" applyFont="1" applyFill="1" applyAlignment="1">
      <alignment/>
    </xf>
    <xf numFmtId="0" fontId="0" fillId="67" borderId="0" xfId="0" applyFill="1" applyBorder="1" applyAlignment="1">
      <alignment/>
    </xf>
    <xf numFmtId="0" fontId="134" fillId="67" borderId="0" xfId="0" applyFont="1" applyFill="1" applyAlignment="1">
      <alignment/>
    </xf>
    <xf numFmtId="0" fontId="143" fillId="67" borderId="0" xfId="0" applyFont="1" applyFill="1" applyAlignment="1">
      <alignment/>
    </xf>
    <xf numFmtId="0" fontId="121" fillId="67" borderId="0" xfId="0" applyFont="1" applyFill="1" applyAlignment="1">
      <alignment horizontal="left" wrapText="1"/>
    </xf>
    <xf numFmtId="0" fontId="142" fillId="67" borderId="0" xfId="0" applyFont="1" applyFill="1" applyAlignment="1">
      <alignment/>
    </xf>
    <xf numFmtId="0" fontId="134" fillId="68" borderId="47" xfId="0" applyFont="1" applyFill="1" applyBorder="1" applyAlignment="1">
      <alignment horizontal="center"/>
    </xf>
    <xf numFmtId="0" fontId="134" fillId="68" borderId="48" xfId="0" applyFont="1" applyFill="1" applyBorder="1" applyAlignment="1">
      <alignment horizontal="center"/>
    </xf>
    <xf numFmtId="0" fontId="134" fillId="68" borderId="1" xfId="0" applyFont="1" applyFill="1" applyBorder="1" applyAlignment="1">
      <alignment horizontal="center" vertical="center" wrapText="1"/>
    </xf>
    <xf numFmtId="0" fontId="121" fillId="0" borderId="51" xfId="0" applyFont="1" applyFill="1" applyBorder="1" applyAlignment="1">
      <alignment horizontal="center" vertical="center"/>
    </xf>
    <xf numFmtId="0" fontId="134" fillId="68" borderId="1" xfId="0" applyFont="1" applyFill="1" applyBorder="1" applyAlignment="1">
      <alignment horizontal="center"/>
    </xf>
    <xf numFmtId="175" fontId="134" fillId="68" borderId="51" xfId="0" applyNumberFormat="1" applyFont="1" applyFill="1" applyBorder="1" applyAlignment="1">
      <alignment horizontal="center"/>
    </xf>
  </cellXfs>
  <cellStyles count="326">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mma 4" xfId="169"/>
    <cellStyle name="Cover" xfId="170"/>
    <cellStyle name="Currency" xfId="171"/>
    <cellStyle name="Currency [0]" xfId="172"/>
    <cellStyle name="Dezimal [0]_Tfz-Anzahl" xfId="173"/>
    <cellStyle name="Dezimal_Tfz-Anzahl" xfId="174"/>
    <cellStyle name="Euro" xfId="175"/>
    <cellStyle name="Euro 2" xfId="176"/>
    <cellStyle name="Explanatory Text" xfId="177"/>
    <cellStyle name="Explanatory Text 2" xfId="178"/>
    <cellStyle name="Followed Hyperlink" xfId="179"/>
    <cellStyle name="Good" xfId="180"/>
    <cellStyle name="Good 2" xfId="181"/>
    <cellStyle name="Good 2 2" xfId="182"/>
    <cellStyle name="Good 2 2 2" xfId="183"/>
    <cellStyle name="Good 2 2 3" xfId="184"/>
    <cellStyle name="Heading" xfId="185"/>
    <cellStyle name="Heading 1" xfId="186"/>
    <cellStyle name="Heading 1 2" xfId="187"/>
    <cellStyle name="Heading 2" xfId="188"/>
    <cellStyle name="Heading 2 2" xfId="189"/>
    <cellStyle name="Heading 3" xfId="190"/>
    <cellStyle name="Heading 3 2" xfId="191"/>
    <cellStyle name="Heading 4" xfId="192"/>
    <cellStyle name="Heading 4 2" xfId="193"/>
    <cellStyle name="Hyperlink" xfId="194"/>
    <cellStyle name="Hyperlink 2" xfId="195"/>
    <cellStyle name="Hyperlink 3" xfId="196"/>
    <cellStyle name="Hyperlink 4" xfId="197"/>
    <cellStyle name="Hyperlink 5" xfId="198"/>
    <cellStyle name="Input" xfId="199"/>
    <cellStyle name="Input 2" xfId="200"/>
    <cellStyle name="Input 2 2" xfId="201"/>
    <cellStyle name="Input 2 2 2" xfId="202"/>
    <cellStyle name="Input 2 2 2 2" xfId="203"/>
    <cellStyle name="Input 2 2 2 3" xfId="204"/>
    <cellStyle name="Input 2 3" xfId="205"/>
    <cellStyle name="Input 2 3 2" xfId="206"/>
    <cellStyle name="Input 2 3 2 2" xfId="207"/>
    <cellStyle name="Input 2 3 2 3" xfId="208"/>
    <cellStyle name="Input 2 4" xfId="209"/>
    <cellStyle name="Input 2 4 2" xfId="210"/>
    <cellStyle name="Input 2 4 3" xfId="211"/>
    <cellStyle name="InputCells12_BBorder_CRFReport-template" xfId="212"/>
    <cellStyle name="Linked Cell" xfId="213"/>
    <cellStyle name="Linked Cell 2" xfId="214"/>
    <cellStyle name="Menu" xfId="215"/>
    <cellStyle name="Milliers [0]_03tabmat" xfId="216"/>
    <cellStyle name="Milliers_03tabmat" xfId="217"/>
    <cellStyle name="Monétaire [0]_03tabmat" xfId="218"/>
    <cellStyle name="Monétaire_03tabmat" xfId="219"/>
    <cellStyle name="Neutral" xfId="220"/>
    <cellStyle name="Neutral 2" xfId="221"/>
    <cellStyle name="Neutral 2 2" xfId="222"/>
    <cellStyle name="Neutral 2 2 2" xfId="223"/>
    <cellStyle name="Neutral 2 2 3" xfId="224"/>
    <cellStyle name="Normal 10" xfId="225"/>
    <cellStyle name="Normal 10 2" xfId="226"/>
    <cellStyle name="Normal 10 2 2" xfId="227"/>
    <cellStyle name="Normal 10 3" xfId="228"/>
    <cellStyle name="Normal 10 3 2" xfId="229"/>
    <cellStyle name="Normal 10 4" xfId="230"/>
    <cellStyle name="Normal 11" xfId="231"/>
    <cellStyle name="Normal 11 2" xfId="232"/>
    <cellStyle name="Normal 12" xfId="233"/>
    <cellStyle name="Normal 13" xfId="234"/>
    <cellStyle name="Normal 13 2" xfId="235"/>
    <cellStyle name="Normal 13 3" xfId="236"/>
    <cellStyle name="Normal 14" xfId="237"/>
    <cellStyle name="Normal 15" xfId="238"/>
    <cellStyle name="Normal 16" xfId="239"/>
    <cellStyle name="Normal 2" xfId="240"/>
    <cellStyle name="Normal 2 2" xfId="241"/>
    <cellStyle name="Normal 2 2 2" xfId="242"/>
    <cellStyle name="Normal 2 3" xfId="243"/>
    <cellStyle name="Normal 3" xfId="244"/>
    <cellStyle name="Normal 3 2" xfId="245"/>
    <cellStyle name="Normal 3 3" xfId="246"/>
    <cellStyle name="Normal 3 4" xfId="247"/>
    <cellStyle name="Normal 4" xfId="248"/>
    <cellStyle name="Normal 4 2" xfId="249"/>
    <cellStyle name="Normal 4 2 2" xfId="250"/>
    <cellStyle name="Normal 4 3" xfId="251"/>
    <cellStyle name="Normal 4 3 2" xfId="252"/>
    <cellStyle name="Normal 4 4" xfId="253"/>
    <cellStyle name="Normal 4 5" xfId="254"/>
    <cellStyle name="Normal 5" xfId="255"/>
    <cellStyle name="Normal 6" xfId="256"/>
    <cellStyle name="Normal 7" xfId="257"/>
    <cellStyle name="Normal 8" xfId="258"/>
    <cellStyle name="Normal 9" xfId="259"/>
    <cellStyle name="Normal GHG-Shade" xfId="260"/>
    <cellStyle name="Note" xfId="261"/>
    <cellStyle name="Note 2" xfId="262"/>
    <cellStyle name="Note 2 2" xfId="263"/>
    <cellStyle name="Note 2 2 2" xfId="264"/>
    <cellStyle name="Note 2 2 2 2" xfId="265"/>
    <cellStyle name="Note 2 2 2 3" xfId="266"/>
    <cellStyle name="Note 2 3" xfId="267"/>
    <cellStyle name="Note 2 3 2" xfId="268"/>
    <cellStyle name="Note 2 3 3" xfId="269"/>
    <cellStyle name="Output" xfId="270"/>
    <cellStyle name="Output 2" xfId="271"/>
    <cellStyle name="Output 2 2" xfId="272"/>
    <cellStyle name="Output 2 2 2" xfId="273"/>
    <cellStyle name="Output 2 2 2 2" xfId="274"/>
    <cellStyle name="Output 2 2 2 3" xfId="275"/>
    <cellStyle name="Output 2 3" xfId="276"/>
    <cellStyle name="Output 2 3 2" xfId="277"/>
    <cellStyle name="Output 2 3 3" xfId="278"/>
    <cellStyle name="Percent" xfId="279"/>
    <cellStyle name="Percent 10" xfId="280"/>
    <cellStyle name="Percent 10 2" xfId="281"/>
    <cellStyle name="Percent 10 3" xfId="282"/>
    <cellStyle name="Percent 2" xfId="283"/>
    <cellStyle name="Percent 2 2" xfId="284"/>
    <cellStyle name="Percent 2 3" xfId="285"/>
    <cellStyle name="Percent 3" xfId="286"/>
    <cellStyle name="Percent 4" xfId="287"/>
    <cellStyle name="Percent 5" xfId="288"/>
    <cellStyle name="Percent 5 2" xfId="289"/>
    <cellStyle name="Percent 6" xfId="290"/>
    <cellStyle name="Percent 7" xfId="291"/>
    <cellStyle name="Percent 8" xfId="292"/>
    <cellStyle name="Percent 9" xfId="293"/>
    <cellStyle name="Publication_style" xfId="294"/>
    <cellStyle name="Refdb standard" xfId="295"/>
    <cellStyle name="Refdb standard 2" xfId="296"/>
    <cellStyle name="Shade" xfId="297"/>
    <cellStyle name="Shade 2" xfId="298"/>
    <cellStyle name="Shade 3" xfId="299"/>
    <cellStyle name="Source" xfId="300"/>
    <cellStyle name="Source Hed" xfId="301"/>
    <cellStyle name="Source Text" xfId="302"/>
    <cellStyle name="Source_1_1" xfId="303"/>
    <cellStyle name="Standard_E00seit45" xfId="304"/>
    <cellStyle name="Style 21" xfId="305"/>
    <cellStyle name="Style 21 2" xfId="306"/>
    <cellStyle name="Style 22" xfId="307"/>
    <cellStyle name="Style 22 2" xfId="308"/>
    <cellStyle name="Style 23" xfId="309"/>
    <cellStyle name="Style 23 2" xfId="310"/>
    <cellStyle name="Style 24" xfId="311"/>
    <cellStyle name="Style 24 2" xfId="312"/>
    <cellStyle name="Style 29" xfId="313"/>
    <cellStyle name="Style 29 2" xfId="314"/>
    <cellStyle name="Style 30" xfId="315"/>
    <cellStyle name="Style 30 2" xfId="316"/>
    <cellStyle name="Style 31" xfId="317"/>
    <cellStyle name="Style 31 2" xfId="318"/>
    <cellStyle name="Style 32" xfId="319"/>
    <cellStyle name="Style 32 2" xfId="320"/>
    <cellStyle name="Title" xfId="321"/>
    <cellStyle name="Title 2" xfId="322"/>
    <cellStyle name="Title-1" xfId="323"/>
    <cellStyle name="Title-2" xfId="324"/>
    <cellStyle name="Titre ligne" xfId="325"/>
    <cellStyle name="Total" xfId="326"/>
    <cellStyle name="Total 2" xfId="327"/>
    <cellStyle name="Total 2 2" xfId="328"/>
    <cellStyle name="Total intermediaire" xfId="329"/>
    <cellStyle name="Tusenskille [0]_rob4-mon.xls Diagram 1" xfId="330"/>
    <cellStyle name="Tusenskille_rob4-mon.xls Diagram 1" xfId="331"/>
    <cellStyle name="Valuta [0]_rob4-mon.xls Diagram 1" xfId="332"/>
    <cellStyle name="Valuta_rob4-mon.xls Diagram 1" xfId="333"/>
    <cellStyle name="Währung [0]_Excel2" xfId="334"/>
    <cellStyle name="Währung_Excel2" xfId="335"/>
    <cellStyle name="Warning Text" xfId="336"/>
    <cellStyle name="Warning Text 2" xfId="337"/>
    <cellStyle name="Year" xfId="338"/>
    <cellStyle name="Обычный_2++_CRFReport-template" xfId="3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14</xdr:row>
      <xdr:rowOff>133350</xdr:rowOff>
    </xdr:from>
    <xdr:to>
      <xdr:col>2</xdr:col>
      <xdr:colOff>1028700</xdr:colOff>
      <xdr:row>14</xdr:row>
      <xdr:rowOff>1771650</xdr:rowOff>
    </xdr:to>
    <xdr:pic>
      <xdr:nvPicPr>
        <xdr:cNvPr id="1" name="Picture 1"/>
        <xdr:cNvPicPr preferRelativeResize="1">
          <a:picLocks noChangeAspect="1"/>
        </xdr:cNvPicPr>
      </xdr:nvPicPr>
      <xdr:blipFill>
        <a:blip r:embed="rId1"/>
        <a:stretch>
          <a:fillRect/>
        </a:stretch>
      </xdr:blipFill>
      <xdr:spPr>
        <a:xfrm>
          <a:off x="352425" y="4171950"/>
          <a:ext cx="2105025"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a.ac.uk/~e680/energy/energy.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hgprotocol.org/standards/corporate-standard"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crc-energy-efficiency-scheme" TargetMode="External" /><Relationship Id="rId2" Type="http://schemas.openxmlformats.org/officeDocument/2006/relationships/hyperlink" Target="https://www.gov.uk/government/publications/environmental-reporting-guidelines-including-mandatory-greenhouse-gas-emissions-reporting-guidance" TargetMode="External" /><Relationship Id="rId3" Type="http://schemas.openxmlformats.org/officeDocument/2006/relationships/comments" Target="../comments8.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B51"/>
  <sheetViews>
    <sheetView showRowColHeaders="0" tabSelected="1" zoomScalePageLayoutView="0" workbookViewId="0" topLeftCell="A1">
      <pane xSplit="19" ySplit="30" topLeftCell="T31" activePane="bottomRight" state="frozen"/>
      <selection pane="topLeft" activeCell="A1" sqref="A1"/>
      <selection pane="topRight" activeCell="T1" sqref="T1"/>
      <selection pane="bottomLeft" activeCell="A31" sqref="A31"/>
      <selection pane="bottomRight" activeCell="F18" sqref="F18"/>
    </sheetView>
  </sheetViews>
  <sheetFormatPr defaultColWidth="9.140625" defaultRowHeight="15"/>
  <cols>
    <col min="1" max="1" width="5.28125" style="0" customWidth="1"/>
    <col min="2" max="2" width="19.8515625" style="0" customWidth="1"/>
    <col min="3" max="3" width="4.28125" style="0" customWidth="1"/>
    <col min="4" max="4" width="1.28515625" style="0" customWidth="1"/>
    <col min="5" max="5" width="10.7109375" style="0" customWidth="1"/>
    <col min="6" max="6" width="4.57421875" style="0" customWidth="1"/>
    <col min="7" max="7" width="5.57421875" style="0" customWidth="1"/>
    <col min="8" max="8" width="11.00390625" style="0" bestFit="1" customWidth="1"/>
    <col min="9" max="9" width="4.140625" style="0" customWidth="1"/>
    <col min="10" max="10" width="9.7109375" style="0" customWidth="1"/>
    <col min="11" max="11" width="15.421875" style="0" customWidth="1"/>
    <col min="12" max="12" width="3.57421875" style="0" customWidth="1"/>
    <col min="14" max="14" width="11.140625" style="0" customWidth="1"/>
    <col min="16" max="16" width="15.28125" style="0" customWidth="1"/>
    <col min="17" max="17" width="13.8515625" style="0" customWidth="1"/>
    <col min="18" max="18" width="10.28125" style="0" bestFit="1" customWidth="1"/>
    <col min="24" max="24" width="10.140625" style="0" bestFit="1" customWidth="1"/>
    <col min="27" max="27" width="12.140625" style="0" customWidth="1"/>
  </cols>
  <sheetData>
    <row r="1" spans="1:22" ht="15.75">
      <c r="A1" s="351"/>
      <c r="B1" s="351"/>
      <c r="C1" s="351"/>
      <c r="D1" s="352" t="s">
        <v>0</v>
      </c>
      <c r="E1" s="351"/>
      <c r="F1" s="351"/>
      <c r="G1" s="351"/>
      <c r="H1" s="351"/>
      <c r="I1" s="351"/>
      <c r="J1" s="351"/>
      <c r="K1" s="351"/>
      <c r="L1" s="351"/>
      <c r="M1" s="351"/>
      <c r="N1" s="351"/>
      <c r="O1" s="351"/>
      <c r="P1" s="351"/>
      <c r="Q1" s="351" t="s">
        <v>47</v>
      </c>
      <c r="R1" s="374">
        <v>2012</v>
      </c>
      <c r="S1" s="351"/>
      <c r="T1" s="351"/>
      <c r="U1" s="351"/>
      <c r="V1" s="351"/>
    </row>
    <row r="2" spans="1:22" ht="15">
      <c r="A2" s="351"/>
      <c r="B2" s="351"/>
      <c r="C2" s="351"/>
      <c r="D2" s="351"/>
      <c r="E2" s="351"/>
      <c r="F2" s="351"/>
      <c r="G2" s="351"/>
      <c r="H2" s="351"/>
      <c r="I2" s="351"/>
      <c r="J2" s="351"/>
      <c r="K2" s="351"/>
      <c r="L2" s="351"/>
      <c r="M2" s="351"/>
      <c r="N2" s="351"/>
      <c r="O2" s="351"/>
      <c r="P2" s="351"/>
      <c r="Q2" s="351"/>
      <c r="R2" s="351"/>
      <c r="S2" s="351"/>
      <c r="T2" s="351"/>
      <c r="U2" s="351"/>
      <c r="V2" s="351"/>
    </row>
    <row r="3" spans="1:22" ht="15">
      <c r="A3" s="351"/>
      <c r="B3" s="352" t="s">
        <v>1</v>
      </c>
      <c r="C3" s="351"/>
      <c r="D3" s="351"/>
      <c r="E3" s="351"/>
      <c r="F3" s="351"/>
      <c r="G3" s="351"/>
      <c r="H3" s="351"/>
      <c r="I3" s="351"/>
      <c r="J3" s="351"/>
      <c r="K3" s="353" t="s">
        <v>2</v>
      </c>
      <c r="L3" s="351"/>
      <c r="M3" s="351"/>
      <c r="N3" s="351"/>
      <c r="O3" s="351"/>
      <c r="P3" s="351"/>
      <c r="Q3" s="351"/>
      <c r="R3" s="351"/>
      <c r="S3" s="351"/>
      <c r="T3" s="351"/>
      <c r="U3" s="351"/>
      <c r="V3" s="351"/>
    </row>
    <row r="4" spans="1:22" ht="6" customHeight="1">
      <c r="A4" s="351"/>
      <c r="B4" s="351"/>
      <c r="C4" s="351"/>
      <c r="D4" s="351"/>
      <c r="E4" s="351"/>
      <c r="F4" s="351"/>
      <c r="G4" s="351"/>
      <c r="H4" s="351"/>
      <c r="I4" s="351"/>
      <c r="J4" s="351"/>
      <c r="K4" s="351"/>
      <c r="L4" s="351"/>
      <c r="M4" s="351"/>
      <c r="N4" s="351"/>
      <c r="O4" s="351"/>
      <c r="P4" s="351"/>
      <c r="Q4" s="351"/>
      <c r="R4" s="351"/>
      <c r="S4" s="351"/>
      <c r="T4" s="351"/>
      <c r="U4" s="351"/>
      <c r="V4" s="351"/>
    </row>
    <row r="5" spans="1:22" ht="15" customHeight="1" thickBot="1">
      <c r="A5" s="351"/>
      <c r="B5" s="354" t="s">
        <v>36</v>
      </c>
      <c r="C5" s="355"/>
      <c r="D5" s="355"/>
      <c r="E5" s="351"/>
      <c r="F5" s="351"/>
      <c r="G5" s="351"/>
      <c r="H5" s="351"/>
      <c r="I5" s="351"/>
      <c r="J5" s="351"/>
      <c r="K5" s="351"/>
      <c r="L5" s="351"/>
      <c r="M5" s="351"/>
      <c r="N5" s="351"/>
      <c r="O5" s="351"/>
      <c r="P5" s="351"/>
      <c r="Q5" s="351"/>
      <c r="R5" s="351"/>
      <c r="S5" s="351"/>
      <c r="T5" s="351"/>
      <c r="U5" s="351"/>
      <c r="V5" s="351"/>
    </row>
    <row r="6" spans="1:22" ht="15.75" thickBot="1">
      <c r="A6" s="351"/>
      <c r="B6" s="356" t="s">
        <v>34</v>
      </c>
      <c r="C6" s="340"/>
      <c r="D6" s="356"/>
      <c r="E6" s="352" t="s">
        <v>37</v>
      </c>
      <c r="F6" s="341"/>
      <c r="G6" s="352"/>
      <c r="H6" s="352" t="s">
        <v>33</v>
      </c>
      <c r="I6" s="341"/>
      <c r="J6" s="352"/>
      <c r="K6" s="352" t="s">
        <v>32</v>
      </c>
      <c r="L6" s="341"/>
      <c r="M6" s="351"/>
      <c r="N6" s="351"/>
      <c r="O6" s="351"/>
      <c r="P6" s="351"/>
      <c r="Q6" s="351"/>
      <c r="R6" s="351"/>
      <c r="S6" s="351"/>
      <c r="T6" s="351"/>
      <c r="U6" s="351"/>
      <c r="V6" s="351"/>
    </row>
    <row r="7" spans="1:22" ht="4.5" customHeight="1">
      <c r="A7" s="351"/>
      <c r="B7" s="351"/>
      <c r="C7" s="351"/>
      <c r="D7" s="351"/>
      <c r="E7" s="351"/>
      <c r="F7" s="351"/>
      <c r="G7" s="351"/>
      <c r="H7" s="351"/>
      <c r="I7" s="351"/>
      <c r="J7" s="351"/>
      <c r="K7" s="351"/>
      <c r="L7" s="351"/>
      <c r="M7" s="351"/>
      <c r="N7" s="351"/>
      <c r="O7" s="351"/>
      <c r="P7" s="351"/>
      <c r="Q7" s="351"/>
      <c r="R7" s="351"/>
      <c r="S7" s="351"/>
      <c r="T7" s="351"/>
      <c r="U7" s="351"/>
      <c r="V7" s="351"/>
    </row>
    <row r="8" spans="1:22" ht="15">
      <c r="A8" s="351"/>
      <c r="B8" s="351"/>
      <c r="C8" s="351"/>
      <c r="D8" s="351"/>
      <c r="E8" s="351"/>
      <c r="F8" s="351"/>
      <c r="G8" s="351"/>
      <c r="H8" s="351"/>
      <c r="I8" s="351"/>
      <c r="J8" s="351"/>
      <c r="K8" s="357" t="s">
        <v>188</v>
      </c>
      <c r="L8" s="358"/>
      <c r="M8" s="358"/>
      <c r="N8" s="357" t="s">
        <v>189</v>
      </c>
      <c r="O8" s="351"/>
      <c r="P8" s="351"/>
      <c r="Q8" s="351"/>
      <c r="R8" s="351"/>
      <c r="S8" s="351"/>
      <c r="T8" s="351"/>
      <c r="U8" s="351"/>
      <c r="V8" s="351"/>
    </row>
    <row r="9" spans="1:22" ht="16.5" thickBot="1">
      <c r="A9" s="351"/>
      <c r="B9" s="351"/>
      <c r="C9" s="351"/>
      <c r="D9" s="351"/>
      <c r="E9" s="351"/>
      <c r="F9" s="351"/>
      <c r="G9" s="351"/>
      <c r="H9" s="351"/>
      <c r="I9" s="351"/>
      <c r="J9" s="351"/>
      <c r="K9" s="357" t="s">
        <v>190</v>
      </c>
      <c r="L9" s="358"/>
      <c r="M9" s="358"/>
      <c r="N9" s="357" t="s">
        <v>103</v>
      </c>
      <c r="O9" s="351"/>
      <c r="P9" s="370" t="s">
        <v>399</v>
      </c>
      <c r="Q9" s="371"/>
      <c r="R9" s="351"/>
      <c r="S9" s="351"/>
      <c r="T9" s="351"/>
      <c r="U9" s="351"/>
      <c r="V9" s="351"/>
    </row>
    <row r="10" spans="1:22" ht="21" thickBot="1">
      <c r="A10" s="351"/>
      <c r="B10" s="359" t="s">
        <v>185</v>
      </c>
      <c r="C10" s="352"/>
      <c r="D10" s="352"/>
      <c r="E10" s="352"/>
      <c r="F10" s="351"/>
      <c r="G10" s="351"/>
      <c r="H10" s="351"/>
      <c r="I10" s="373"/>
      <c r="J10" s="351"/>
      <c r="K10" s="342">
        <f>IF(I10="","",IF(fossil_fuels!J21=0,"",fossil_fuels!J21))</f>
      </c>
      <c r="L10" s="357"/>
      <c r="M10" s="357"/>
      <c r="N10" s="342">
        <f>IF(I10="","",IF(fossil_fuels!L21=0,"",fossil_fuels!L21))</f>
      </c>
      <c r="O10" s="351"/>
      <c r="P10" s="372" t="s">
        <v>397</v>
      </c>
      <c r="Q10" s="372" t="s">
        <v>398</v>
      </c>
      <c r="R10" s="351"/>
      <c r="S10" s="351"/>
      <c r="T10" s="351"/>
      <c r="U10" s="351"/>
      <c r="V10" s="351"/>
    </row>
    <row r="11" spans="1:22" ht="21" thickBot="1">
      <c r="A11" s="351"/>
      <c r="B11" s="359" t="s">
        <v>186</v>
      </c>
      <c r="C11" s="351"/>
      <c r="D11" s="351"/>
      <c r="E11" s="351"/>
      <c r="F11" s="351"/>
      <c r="G11" s="351"/>
      <c r="H11" s="351"/>
      <c r="I11" s="373"/>
      <c r="J11" s="351"/>
      <c r="K11" s="342">
        <f>IF(I11="","",IF(OR(RO!C3="",RO!C3=0),"",RO!C3))</f>
      </c>
      <c r="L11" s="360"/>
      <c r="M11" s="360"/>
      <c r="N11" s="342">
        <f>IF(I11="","",IF(RO!F3="","",RO!F3))</f>
      </c>
      <c r="O11" s="351"/>
      <c r="P11" s="372"/>
      <c r="Q11" s="372"/>
      <c r="R11" s="351"/>
      <c r="S11" s="351"/>
      <c r="T11" s="351"/>
      <c r="U11" s="351"/>
      <c r="V11" s="351"/>
    </row>
    <row r="12" spans="1:22" ht="21" thickBot="1">
      <c r="A12" s="351"/>
      <c r="B12" s="359" t="s">
        <v>187</v>
      </c>
      <c r="C12" s="351"/>
      <c r="D12" s="351"/>
      <c r="E12" s="351"/>
      <c r="F12" s="351"/>
      <c r="G12" s="351"/>
      <c r="H12" s="351"/>
      <c r="I12" s="373"/>
      <c r="J12" s="351"/>
      <c r="K12" s="342">
        <f>IF(I12="","",IF(OR(FIT!I14="",FIT!I14=0),"",FIT!I14))</f>
      </c>
      <c r="L12" s="360"/>
      <c r="M12" s="360"/>
      <c r="N12" s="342"/>
      <c r="O12" s="351"/>
      <c r="P12" s="343">
        <f>IF(FIT!K14=0,"",FIT!K14)</f>
      </c>
      <c r="Q12" s="343">
        <f>IF(FIT!L14=0,"",FIT!L14)</f>
      </c>
      <c r="R12" s="361"/>
      <c r="S12" s="351"/>
      <c r="T12" s="351"/>
      <c r="U12" s="351"/>
      <c r="V12" s="351"/>
    </row>
    <row r="13" spans="1:22" ht="6" customHeight="1" thickBot="1">
      <c r="A13" s="351"/>
      <c r="B13" s="351"/>
      <c r="C13" s="351"/>
      <c r="D13" s="351"/>
      <c r="E13" s="351"/>
      <c r="F13" s="351"/>
      <c r="G13" s="351"/>
      <c r="H13" s="351"/>
      <c r="I13" s="351"/>
      <c r="J13" s="351"/>
      <c r="K13" s="362"/>
      <c r="L13" s="362"/>
      <c r="M13" s="362"/>
      <c r="N13" s="362"/>
      <c r="O13" s="351"/>
      <c r="P13" s="351"/>
      <c r="Q13" s="351"/>
      <c r="R13" s="351"/>
      <c r="S13" s="351"/>
      <c r="T13" s="351"/>
      <c r="U13" s="351"/>
      <c r="V13" s="351"/>
    </row>
    <row r="14" spans="1:22" ht="16.5" thickBot="1">
      <c r="A14" s="351"/>
      <c r="B14" s="366"/>
      <c r="C14" s="351"/>
      <c r="D14" s="351"/>
      <c r="E14" s="351"/>
      <c r="F14" s="366" t="s">
        <v>544</v>
      </c>
      <c r="G14" s="351"/>
      <c r="H14" s="351"/>
      <c r="I14" s="351"/>
      <c r="J14" s="351"/>
      <c r="K14" s="344">
        <f>SUM(K10:K13)</f>
        <v>0</v>
      </c>
      <c r="L14" s="360"/>
      <c r="M14" s="360"/>
      <c r="N14" s="345">
        <f>SUM(N10:N12)</f>
        <v>0</v>
      </c>
      <c r="O14" s="351"/>
      <c r="P14" s="351"/>
      <c r="Q14" s="351"/>
      <c r="R14" s="351"/>
      <c r="S14" s="351"/>
      <c r="T14" s="351"/>
      <c r="U14" s="351"/>
      <c r="V14" s="351"/>
    </row>
    <row r="15" spans="1:22" ht="7.5" customHeight="1" thickBot="1">
      <c r="A15" s="351"/>
      <c r="B15" s="366"/>
      <c r="C15" s="351"/>
      <c r="D15" s="351"/>
      <c r="E15" s="351"/>
      <c r="F15" s="351"/>
      <c r="G15" s="351"/>
      <c r="H15" s="351"/>
      <c r="I15" s="351"/>
      <c r="J15" s="351"/>
      <c r="K15" s="351"/>
      <c r="L15" s="351"/>
      <c r="M15" s="351"/>
      <c r="N15" s="351"/>
      <c r="O15" s="351"/>
      <c r="P15" s="351"/>
      <c r="Q15" s="351"/>
      <c r="R15" s="351"/>
      <c r="S15" s="351"/>
      <c r="T15" s="351"/>
      <c r="U15" s="351"/>
      <c r="V15" s="351"/>
    </row>
    <row r="16" spans="1:22" ht="16.5" thickBot="1">
      <c r="A16" s="351"/>
      <c r="B16" s="366"/>
      <c r="C16" s="351"/>
      <c r="D16" s="351"/>
      <c r="E16" s="351"/>
      <c r="F16" s="366" t="s">
        <v>526</v>
      </c>
      <c r="G16" s="351"/>
      <c r="H16" s="351"/>
      <c r="I16" s="351"/>
      <c r="J16" s="351"/>
      <c r="K16" s="351"/>
      <c r="L16" s="351"/>
      <c r="M16" s="351"/>
      <c r="N16" s="375">
        <f>IF(K14=0,0,N14/K14)</f>
        <v>0</v>
      </c>
      <c r="O16" s="351"/>
      <c r="P16" s="352" t="s">
        <v>191</v>
      </c>
      <c r="Q16" s="351"/>
      <c r="R16" s="351"/>
      <c r="S16" s="351"/>
      <c r="T16" s="351"/>
      <c r="U16" s="351"/>
      <c r="V16" s="351"/>
    </row>
    <row r="17" spans="1:22" ht="15.75" thickBot="1">
      <c r="A17" s="351"/>
      <c r="B17" s="351"/>
      <c r="C17" s="351"/>
      <c r="D17" s="351"/>
      <c r="E17" s="351"/>
      <c r="F17" s="351"/>
      <c r="G17" s="351"/>
      <c r="H17" s="351" t="s">
        <v>6</v>
      </c>
      <c r="I17" s="351"/>
      <c r="J17" s="351"/>
      <c r="K17" s="357" t="s">
        <v>190</v>
      </c>
      <c r="L17" s="351"/>
      <c r="M17" s="351"/>
      <c r="N17" s="351"/>
      <c r="O17" s="351"/>
      <c r="P17" s="351"/>
      <c r="Q17" s="351"/>
      <c r="R17" s="351"/>
      <c r="S17" s="351"/>
      <c r="T17" s="351"/>
      <c r="U17" s="351"/>
      <c r="V17" s="351"/>
    </row>
    <row r="18" spans="1:22" ht="21" thickBot="1">
      <c r="A18" s="351"/>
      <c r="B18" s="359" t="s">
        <v>192</v>
      </c>
      <c r="C18" s="351"/>
      <c r="D18" s="351"/>
      <c r="E18" s="351"/>
      <c r="F18" s="351"/>
      <c r="G18" s="351"/>
      <c r="H18" s="351"/>
      <c r="I18" s="351"/>
      <c r="J18" s="351"/>
      <c r="K18" s="344">
        <f>Demand!M1*1000</f>
        <v>0</v>
      </c>
      <c r="L18" s="351"/>
      <c r="M18" s="351"/>
      <c r="N18" s="363" t="s">
        <v>542</v>
      </c>
      <c r="O18" s="351"/>
      <c r="P18" s="351"/>
      <c r="Q18" s="346">
        <v>12</v>
      </c>
      <c r="R18" s="352" t="s">
        <v>543</v>
      </c>
      <c r="S18" s="351"/>
      <c r="T18" s="351"/>
      <c r="U18" s="351"/>
      <c r="V18" s="351"/>
    </row>
    <row r="19" spans="1:22" ht="6" customHeight="1">
      <c r="A19" s="351"/>
      <c r="B19" s="351"/>
      <c r="C19" s="351"/>
      <c r="D19" s="351"/>
      <c r="E19" s="351"/>
      <c r="F19" s="351"/>
      <c r="G19" s="351"/>
      <c r="H19" s="351"/>
      <c r="I19" s="351"/>
      <c r="J19" s="351"/>
      <c r="K19" s="364"/>
      <c r="L19" s="351"/>
      <c r="M19" s="351"/>
      <c r="N19" s="365"/>
      <c r="O19" s="351"/>
      <c r="P19" s="351"/>
      <c r="Q19" s="351"/>
      <c r="R19" s="351"/>
      <c r="S19" s="351"/>
      <c r="T19" s="351"/>
      <c r="U19" s="351"/>
      <c r="V19" s="351"/>
    </row>
    <row r="20" spans="1:28" ht="15.75">
      <c r="A20" s="351"/>
      <c r="B20" s="366" t="s">
        <v>193</v>
      </c>
      <c r="C20" s="351"/>
      <c r="D20" s="351"/>
      <c r="E20" s="351"/>
      <c r="F20" s="351"/>
      <c r="G20" s="351"/>
      <c r="H20" s="351"/>
      <c r="I20" s="351"/>
      <c r="J20" s="351"/>
      <c r="K20" s="347">
        <f>IF(K18=0,"",IF(OR(K14="",K18=""),"",IF(K14-K18&gt;0,K14-K18,IF(K14=K18,0,""))))</f>
      </c>
      <c r="L20" s="351"/>
      <c r="M20" s="351"/>
      <c r="N20" s="366" t="s">
        <v>194</v>
      </c>
      <c r="O20" s="351"/>
      <c r="P20" s="351"/>
      <c r="Q20" s="348">
        <f>IF(K18=0,"",IF(OR(K14="",K18=""),"",IF(K14-K18&lt;0,K14-K18,IF(K14=K18,0,""))))</f>
      </c>
      <c r="R20" s="351"/>
      <c r="S20" s="351"/>
      <c r="T20" s="351"/>
      <c r="U20" s="351"/>
      <c r="V20" s="351"/>
      <c r="AB20" t="s">
        <v>535</v>
      </c>
    </row>
    <row r="21" spans="1:28" ht="7.5" customHeight="1">
      <c r="A21" s="351"/>
      <c r="B21" s="351"/>
      <c r="C21" s="351"/>
      <c r="D21" s="351"/>
      <c r="E21" s="351"/>
      <c r="F21" s="351"/>
      <c r="G21" s="351"/>
      <c r="H21" s="351"/>
      <c r="I21" s="351"/>
      <c r="J21" s="351"/>
      <c r="K21" s="351"/>
      <c r="L21" s="351"/>
      <c r="M21" s="351"/>
      <c r="N21" s="365"/>
      <c r="O21" s="351"/>
      <c r="P21" s="351"/>
      <c r="Q21" s="351"/>
      <c r="R21" s="351"/>
      <c r="S21" s="351"/>
      <c r="T21" s="365"/>
      <c r="U21" s="351"/>
      <c r="V21" s="351"/>
      <c r="AA21" t="s">
        <v>534</v>
      </c>
      <c r="AB21">
        <v>375880</v>
      </c>
    </row>
    <row r="22" spans="1:28" ht="15.75">
      <c r="A22" s="351"/>
      <c r="B22" s="363" t="s">
        <v>532</v>
      </c>
      <c r="C22" s="351"/>
      <c r="D22" s="351"/>
      <c r="E22" s="351"/>
      <c r="F22" s="351"/>
      <c r="G22" s="351"/>
      <c r="H22" s="351"/>
      <c r="I22" s="351"/>
      <c r="J22" s="351"/>
      <c r="K22" s="347">
        <f>AB24*1000</f>
        <v>363835000</v>
      </c>
      <c r="L22" s="351"/>
      <c r="M22" s="367"/>
      <c r="N22" s="363" t="s">
        <v>464</v>
      </c>
      <c r="O22" s="351"/>
      <c r="P22" s="351"/>
      <c r="Q22" s="347">
        <f>K22-K14</f>
        <v>363835000</v>
      </c>
      <c r="R22" s="351"/>
      <c r="S22" s="351"/>
      <c r="T22" s="351"/>
      <c r="U22" s="351"/>
      <c r="V22" s="351"/>
      <c r="W22" t="s">
        <v>539</v>
      </c>
      <c r="AA22" t="s">
        <v>529</v>
      </c>
      <c r="AB22" s="333">
        <v>-13791</v>
      </c>
    </row>
    <row r="23" spans="1:28" ht="5.25" customHeight="1">
      <c r="A23" s="351"/>
      <c r="B23" s="351"/>
      <c r="C23" s="351"/>
      <c r="D23" s="351"/>
      <c r="E23" s="351"/>
      <c r="F23" s="351"/>
      <c r="G23" s="351"/>
      <c r="H23" s="351"/>
      <c r="I23" s="351"/>
      <c r="J23" s="351"/>
      <c r="K23" s="351"/>
      <c r="L23" s="351"/>
      <c r="M23" s="351"/>
      <c r="N23" s="351"/>
      <c r="O23" s="351"/>
      <c r="P23" s="351"/>
      <c r="Q23" s="351"/>
      <c r="R23" s="351"/>
      <c r="S23" s="351"/>
      <c r="T23" s="351"/>
      <c r="U23" s="351"/>
      <c r="V23" s="351"/>
      <c r="AA23" t="s">
        <v>530</v>
      </c>
      <c r="AB23" s="334">
        <v>1746</v>
      </c>
    </row>
    <row r="24" spans="1:28" ht="15">
      <c r="A24" s="351"/>
      <c r="B24" s="352" t="s">
        <v>536</v>
      </c>
      <c r="C24" s="351"/>
      <c r="D24" s="351"/>
      <c r="E24" s="351"/>
      <c r="F24" s="351"/>
      <c r="G24" s="351"/>
      <c r="H24" s="351"/>
      <c r="I24" s="351"/>
      <c r="J24" s="351"/>
      <c r="K24" s="349">
        <v>0.54</v>
      </c>
      <c r="L24" s="352" t="s">
        <v>191</v>
      </c>
      <c r="M24" s="351"/>
      <c r="N24" s="352" t="s">
        <v>537</v>
      </c>
      <c r="O24" s="351"/>
      <c r="P24" s="351"/>
      <c r="Q24" s="349">
        <f>(K22*K24-N14)/Q22</f>
        <v>0.54</v>
      </c>
      <c r="R24" s="351"/>
      <c r="S24" s="351"/>
      <c r="T24" s="351"/>
      <c r="U24" s="351"/>
      <c r="V24" s="351"/>
      <c r="W24" t="s">
        <v>540</v>
      </c>
      <c r="X24" s="34">
        <f>IF(Q20="","",N14-Q20*Q24)</f>
      </c>
      <c r="AA24" s="335" t="s">
        <v>533</v>
      </c>
      <c r="AB24">
        <f>SUM(AB21:AB23)</f>
        <v>363835</v>
      </c>
    </row>
    <row r="25" spans="1:22" ht="4.5" customHeight="1">
      <c r="A25" s="351"/>
      <c r="B25" s="351"/>
      <c r="C25" s="351"/>
      <c r="D25" s="351"/>
      <c r="E25" s="351"/>
      <c r="F25" s="351"/>
      <c r="G25" s="351"/>
      <c r="H25" s="351"/>
      <c r="I25" s="351"/>
      <c r="J25" s="351"/>
      <c r="K25" s="351"/>
      <c r="L25" s="351"/>
      <c r="M25" s="351"/>
      <c r="N25" s="351"/>
      <c r="O25" s="351"/>
      <c r="P25" s="351"/>
      <c r="Q25" s="351"/>
      <c r="R25" s="351"/>
      <c r="S25" s="351"/>
      <c r="T25" s="351"/>
      <c r="U25" s="351"/>
      <c r="V25" s="351"/>
    </row>
    <row r="26" spans="1:22" ht="15.75">
      <c r="A26" s="351"/>
      <c r="B26" s="352" t="s">
        <v>538</v>
      </c>
      <c r="C26" s="351"/>
      <c r="D26" s="351"/>
      <c r="E26" s="351"/>
      <c r="F26" s="351"/>
      <c r="G26" s="351"/>
      <c r="H26" s="351"/>
      <c r="I26" s="351"/>
      <c r="J26" s="351"/>
      <c r="K26" s="350">
        <f>IF(OR(K18="",K18=0),"",IF(Q20="",N16,X24/K18))</f>
      </c>
      <c r="L26" s="352" t="s">
        <v>191</v>
      </c>
      <c r="M26" s="351"/>
      <c r="N26" s="351"/>
      <c r="O26" s="351"/>
      <c r="P26" s="351"/>
      <c r="Q26" s="351"/>
      <c r="R26" s="351"/>
      <c r="S26" s="351"/>
      <c r="T26" s="351"/>
      <c r="U26" s="351"/>
      <c r="V26" s="351"/>
    </row>
    <row r="27" spans="1:22" ht="15">
      <c r="A27" s="351"/>
      <c r="B27" s="351"/>
      <c r="C27" s="351"/>
      <c r="D27" s="351"/>
      <c r="E27" s="351"/>
      <c r="F27" s="351"/>
      <c r="G27" s="351"/>
      <c r="H27" s="351"/>
      <c r="I27" s="351"/>
      <c r="J27" s="351"/>
      <c r="K27" s="351"/>
      <c r="L27" s="351"/>
      <c r="M27" s="351"/>
      <c r="N27" s="351"/>
      <c r="O27" s="351"/>
      <c r="P27" s="351"/>
      <c r="Q27" s="351"/>
      <c r="R27" s="351"/>
      <c r="S27" s="351"/>
      <c r="T27" s="351"/>
      <c r="U27" s="351"/>
      <c r="V27" s="351"/>
    </row>
    <row r="28" spans="1:22" ht="15.75">
      <c r="A28" s="351"/>
      <c r="B28" s="368">
        <f>IF(K28="","",IF(K28&gt;=0,"Value to selected counties of carbon reduction to rest of country for export of electricity","Payment by selected counties for carbon emissions in rest of country"))</f>
      </c>
      <c r="C28" s="368"/>
      <c r="D28" s="368"/>
      <c r="E28" s="368"/>
      <c r="F28" s="368"/>
      <c r="G28" s="368"/>
      <c r="H28" s="368"/>
      <c r="I28" s="351"/>
      <c r="J28" s="351"/>
      <c r="K28" s="346">
        <f>IF(OR(K18="",K18=0),"",(K14-K18)*(Q24-N16)*Q18)</f>
      </c>
      <c r="L28" s="351"/>
      <c r="M28" s="351"/>
      <c r="N28" s="369">
        <f>IF(K28&lt;0,"Negative number is payemnt","")</f>
      </c>
      <c r="O28" s="351"/>
      <c r="P28" s="351"/>
      <c r="Q28" s="351"/>
      <c r="R28" s="351"/>
      <c r="S28" s="351"/>
      <c r="T28" s="351"/>
      <c r="U28" s="351"/>
      <c r="V28" s="351"/>
    </row>
    <row r="29" spans="1:22" ht="15">
      <c r="A29" s="351"/>
      <c r="B29" s="368"/>
      <c r="C29" s="368"/>
      <c r="D29" s="368"/>
      <c r="E29" s="368"/>
      <c r="F29" s="368"/>
      <c r="G29" s="368"/>
      <c r="H29" s="368"/>
      <c r="I29" s="351"/>
      <c r="J29" s="351"/>
      <c r="K29" s="351"/>
      <c r="L29" s="351"/>
      <c r="M29" s="351"/>
      <c r="N29" s="351"/>
      <c r="O29" s="351"/>
      <c r="P29" s="351"/>
      <c r="Q29" s="351"/>
      <c r="R29" s="351"/>
      <c r="S29" s="351"/>
      <c r="T29" s="351"/>
      <c r="U29" s="351"/>
      <c r="V29" s="351"/>
    </row>
    <row r="30" spans="1:22" ht="15">
      <c r="A30" s="351"/>
      <c r="B30" s="351"/>
      <c r="C30" s="351"/>
      <c r="D30" s="351"/>
      <c r="E30" s="351"/>
      <c r="F30" s="351"/>
      <c r="G30" s="351"/>
      <c r="H30" s="351"/>
      <c r="I30" s="351"/>
      <c r="J30" s="351"/>
      <c r="K30" s="351"/>
      <c r="L30" s="351"/>
      <c r="M30" s="351"/>
      <c r="N30" s="351"/>
      <c r="O30" s="351"/>
      <c r="P30" s="351"/>
      <c r="Q30" s="351"/>
      <c r="R30" s="351"/>
      <c r="S30" s="351"/>
      <c r="T30" s="351"/>
      <c r="U30" s="351"/>
      <c r="V30" s="351"/>
    </row>
    <row r="31" spans="1:22" ht="15">
      <c r="A31" s="351"/>
      <c r="B31" s="351"/>
      <c r="C31" s="351"/>
      <c r="D31" s="351"/>
      <c r="E31" s="351"/>
      <c r="F31" s="351"/>
      <c r="G31" s="351"/>
      <c r="H31" s="351"/>
      <c r="I31" s="351"/>
      <c r="J31" s="351"/>
      <c r="K31" s="351"/>
      <c r="L31" s="351"/>
      <c r="M31" s="351"/>
      <c r="N31" s="351"/>
      <c r="O31" s="351"/>
      <c r="P31" s="351"/>
      <c r="Q31" s="351"/>
      <c r="R31" s="351"/>
      <c r="S31" s="351"/>
      <c r="T31" s="351"/>
      <c r="U31" s="351"/>
      <c r="V31" s="351"/>
    </row>
    <row r="32" spans="1:22" ht="15">
      <c r="A32" s="351"/>
      <c r="B32" s="351"/>
      <c r="C32" s="351"/>
      <c r="D32" s="351"/>
      <c r="E32" s="351"/>
      <c r="F32" s="351"/>
      <c r="G32" s="351"/>
      <c r="H32" s="351"/>
      <c r="I32" s="351"/>
      <c r="J32" s="351"/>
      <c r="K32" s="351"/>
      <c r="L32" s="351"/>
      <c r="M32" s="351"/>
      <c r="N32" s="351"/>
      <c r="O32" s="351"/>
      <c r="P32" s="351"/>
      <c r="Q32" s="351"/>
      <c r="R32" s="351"/>
      <c r="S32" s="351"/>
      <c r="T32" s="351"/>
      <c r="U32" s="351"/>
      <c r="V32" s="351"/>
    </row>
    <row r="33" spans="1:22" ht="15">
      <c r="A33" s="351"/>
      <c r="B33" s="351"/>
      <c r="C33" s="351"/>
      <c r="D33" s="351"/>
      <c r="E33" s="351"/>
      <c r="F33" s="351"/>
      <c r="G33" s="351"/>
      <c r="H33" s="351"/>
      <c r="I33" s="351"/>
      <c r="J33" s="351"/>
      <c r="K33" s="351"/>
      <c r="L33" s="351"/>
      <c r="M33" s="351"/>
      <c r="N33" s="351"/>
      <c r="O33" s="351"/>
      <c r="P33" s="351"/>
      <c r="Q33" s="351"/>
      <c r="R33" s="351"/>
      <c r="S33" s="351"/>
      <c r="T33" s="351"/>
      <c r="U33" s="351"/>
      <c r="V33" s="351"/>
    </row>
    <row r="34" spans="1:22" ht="15">
      <c r="A34" s="351"/>
      <c r="B34" s="351"/>
      <c r="C34" s="351"/>
      <c r="D34" s="351"/>
      <c r="E34" s="351"/>
      <c r="F34" s="351"/>
      <c r="G34" s="351"/>
      <c r="H34" s="351"/>
      <c r="I34" s="351"/>
      <c r="J34" s="351"/>
      <c r="K34" s="351"/>
      <c r="L34" s="351"/>
      <c r="M34" s="351"/>
      <c r="N34" s="351"/>
      <c r="O34" s="351"/>
      <c r="P34" s="351"/>
      <c r="Q34" s="351"/>
      <c r="R34" s="351"/>
      <c r="S34" s="351"/>
      <c r="T34" s="351"/>
      <c r="U34" s="351"/>
      <c r="V34" s="351"/>
    </row>
    <row r="35" spans="1:22" ht="15">
      <c r="A35" s="351"/>
      <c r="B35" s="351"/>
      <c r="C35" s="351"/>
      <c r="D35" s="351"/>
      <c r="E35" s="351"/>
      <c r="F35" s="351"/>
      <c r="G35" s="351"/>
      <c r="H35" s="351"/>
      <c r="I35" s="351"/>
      <c r="J35" s="351"/>
      <c r="K35" s="351"/>
      <c r="L35" s="351"/>
      <c r="M35" s="351"/>
      <c r="N35" s="351"/>
      <c r="O35" s="351"/>
      <c r="P35" s="351"/>
      <c r="Q35" s="351"/>
      <c r="R35" s="351"/>
      <c r="S35" s="351"/>
      <c r="T35" s="351"/>
      <c r="U35" s="351"/>
      <c r="V35" s="351"/>
    </row>
    <row r="36" spans="1:22" ht="15">
      <c r="A36" s="351"/>
      <c r="B36" s="351"/>
      <c r="C36" s="351"/>
      <c r="D36" s="351"/>
      <c r="E36" s="351"/>
      <c r="F36" s="351"/>
      <c r="G36" s="351"/>
      <c r="H36" s="351"/>
      <c r="I36" s="351"/>
      <c r="J36" s="351"/>
      <c r="K36" s="351"/>
      <c r="L36" s="351"/>
      <c r="M36" s="351"/>
      <c r="N36" s="351"/>
      <c r="O36" s="351"/>
      <c r="P36" s="351"/>
      <c r="Q36" s="351"/>
      <c r="R36" s="351"/>
      <c r="S36" s="351"/>
      <c r="T36" s="351"/>
      <c r="U36" s="351"/>
      <c r="V36" s="351"/>
    </row>
    <row r="37" spans="1:22" ht="15">
      <c r="A37" s="351"/>
      <c r="B37" s="351"/>
      <c r="C37" s="351"/>
      <c r="D37" s="351"/>
      <c r="E37" s="351"/>
      <c r="F37" s="351"/>
      <c r="G37" s="351"/>
      <c r="H37" s="351"/>
      <c r="I37" s="351"/>
      <c r="J37" s="351"/>
      <c r="K37" s="351"/>
      <c r="L37" s="351"/>
      <c r="M37" s="351"/>
      <c r="N37" s="351"/>
      <c r="O37" s="351"/>
      <c r="P37" s="351"/>
      <c r="Q37" s="351"/>
      <c r="R37" s="351"/>
      <c r="S37" s="351"/>
      <c r="T37" s="351"/>
      <c r="U37" s="351"/>
      <c r="V37" s="351"/>
    </row>
    <row r="38" spans="1:22" ht="15">
      <c r="A38" s="351"/>
      <c r="B38" s="351"/>
      <c r="C38" s="351"/>
      <c r="D38" s="351"/>
      <c r="E38" s="351"/>
      <c r="F38" s="351"/>
      <c r="G38" s="351"/>
      <c r="H38" s="351"/>
      <c r="I38" s="351"/>
      <c r="J38" s="351"/>
      <c r="K38" s="351"/>
      <c r="L38" s="351"/>
      <c r="M38" s="351"/>
      <c r="N38" s="351"/>
      <c r="O38" s="351"/>
      <c r="P38" s="351"/>
      <c r="Q38" s="351"/>
      <c r="R38" s="351"/>
      <c r="S38" s="351"/>
      <c r="T38" s="351"/>
      <c r="U38" s="351"/>
      <c r="V38" s="351"/>
    </row>
    <row r="39" spans="1:22" ht="15">
      <c r="A39" s="351"/>
      <c r="B39" s="351"/>
      <c r="C39" s="351"/>
      <c r="D39" s="351"/>
      <c r="E39" s="351"/>
      <c r="F39" s="351"/>
      <c r="G39" s="351"/>
      <c r="H39" s="351"/>
      <c r="I39" s="351"/>
      <c r="J39" s="351"/>
      <c r="K39" s="351"/>
      <c r="L39" s="351"/>
      <c r="M39" s="351"/>
      <c r="N39" s="351"/>
      <c r="O39" s="351"/>
      <c r="P39" s="351"/>
      <c r="Q39" s="351"/>
      <c r="R39" s="351"/>
      <c r="S39" s="351"/>
      <c r="T39" s="351"/>
      <c r="U39" s="351"/>
      <c r="V39" s="351"/>
    </row>
    <row r="40" spans="1:22" ht="15">
      <c r="A40" s="351"/>
      <c r="B40" s="351"/>
      <c r="C40" s="351"/>
      <c r="D40" s="351"/>
      <c r="E40" s="351"/>
      <c r="F40" s="351"/>
      <c r="G40" s="351"/>
      <c r="H40" s="351"/>
      <c r="I40" s="351"/>
      <c r="J40" s="351"/>
      <c r="K40" s="351"/>
      <c r="L40" s="351"/>
      <c r="M40" s="351"/>
      <c r="N40" s="351"/>
      <c r="O40" s="351"/>
      <c r="P40" s="351"/>
      <c r="Q40" s="351"/>
      <c r="R40" s="351"/>
      <c r="S40" s="351"/>
      <c r="T40" s="351"/>
      <c r="U40" s="351"/>
      <c r="V40" s="351"/>
    </row>
    <row r="41" spans="1:22" ht="15">
      <c r="A41" s="351"/>
      <c r="B41" s="351"/>
      <c r="C41" s="351"/>
      <c r="D41" s="351"/>
      <c r="E41" s="351"/>
      <c r="F41" s="351"/>
      <c r="G41" s="351"/>
      <c r="H41" s="351"/>
      <c r="I41" s="351"/>
      <c r="J41" s="351"/>
      <c r="K41" s="351"/>
      <c r="L41" s="351"/>
      <c r="M41" s="351"/>
      <c r="N41" s="351"/>
      <c r="O41" s="351"/>
      <c r="P41" s="351"/>
      <c r="Q41" s="351"/>
      <c r="R41" s="351"/>
      <c r="S41" s="351"/>
      <c r="T41" s="351"/>
      <c r="U41" s="351"/>
      <c r="V41" s="351"/>
    </row>
    <row r="42" spans="1:22" ht="15">
      <c r="A42" s="351"/>
      <c r="B42" s="351"/>
      <c r="C42" s="351"/>
      <c r="D42" s="351"/>
      <c r="E42" s="351"/>
      <c r="F42" s="351"/>
      <c r="G42" s="351"/>
      <c r="H42" s="351"/>
      <c r="I42" s="351"/>
      <c r="J42" s="351"/>
      <c r="K42" s="351"/>
      <c r="L42" s="351"/>
      <c r="M42" s="351"/>
      <c r="N42" s="351"/>
      <c r="O42" s="351"/>
      <c r="P42" s="351"/>
      <c r="Q42" s="351"/>
      <c r="R42" s="351"/>
      <c r="S42" s="351"/>
      <c r="T42" s="351"/>
      <c r="U42" s="351"/>
      <c r="V42" s="351"/>
    </row>
    <row r="43" spans="1:22" ht="15">
      <c r="A43" s="351"/>
      <c r="B43" s="351"/>
      <c r="C43" s="351"/>
      <c r="D43" s="351"/>
      <c r="E43" s="351"/>
      <c r="F43" s="351"/>
      <c r="G43" s="351"/>
      <c r="H43" s="351"/>
      <c r="I43" s="351"/>
      <c r="J43" s="351"/>
      <c r="K43" s="351"/>
      <c r="L43" s="351"/>
      <c r="M43" s="351"/>
      <c r="N43" s="351"/>
      <c r="O43" s="351"/>
      <c r="P43" s="351"/>
      <c r="Q43" s="351"/>
      <c r="R43" s="351"/>
      <c r="S43" s="351"/>
      <c r="T43" s="351"/>
      <c r="U43" s="351"/>
      <c r="V43" s="351"/>
    </row>
    <row r="44" spans="1:22" ht="15">
      <c r="A44" s="351"/>
      <c r="B44" s="351"/>
      <c r="C44" s="351"/>
      <c r="D44" s="351"/>
      <c r="E44" s="351"/>
      <c r="F44" s="351"/>
      <c r="G44" s="351"/>
      <c r="H44" s="351"/>
      <c r="I44" s="351"/>
      <c r="J44" s="351"/>
      <c r="K44" s="351"/>
      <c r="L44" s="351"/>
      <c r="M44" s="351"/>
      <c r="N44" s="351"/>
      <c r="O44" s="351"/>
      <c r="P44" s="351"/>
      <c r="Q44" s="351"/>
      <c r="R44" s="351"/>
      <c r="S44" s="351"/>
      <c r="T44" s="351"/>
      <c r="U44" s="351"/>
      <c r="V44" s="351"/>
    </row>
    <row r="45" spans="1:22" ht="15">
      <c r="A45" s="351"/>
      <c r="B45" s="351"/>
      <c r="C45" s="351"/>
      <c r="D45" s="351"/>
      <c r="E45" s="351"/>
      <c r="F45" s="351"/>
      <c r="G45" s="351"/>
      <c r="H45" s="351"/>
      <c r="I45" s="351"/>
      <c r="J45" s="351"/>
      <c r="K45" s="351"/>
      <c r="L45" s="351"/>
      <c r="M45" s="351"/>
      <c r="N45" s="351"/>
      <c r="O45" s="351"/>
      <c r="P45" s="351"/>
      <c r="Q45" s="351"/>
      <c r="R45" s="351"/>
      <c r="S45" s="351"/>
      <c r="T45" s="351"/>
      <c r="U45" s="351"/>
      <c r="V45" s="351"/>
    </row>
    <row r="46" spans="1:22" ht="15">
      <c r="A46" s="351"/>
      <c r="B46" s="351"/>
      <c r="C46" s="351"/>
      <c r="D46" s="351"/>
      <c r="E46" s="351"/>
      <c r="F46" s="351"/>
      <c r="G46" s="351"/>
      <c r="H46" s="351"/>
      <c r="I46" s="351"/>
      <c r="J46" s="351"/>
      <c r="K46" s="351"/>
      <c r="L46" s="351"/>
      <c r="M46" s="351"/>
      <c r="N46" s="351"/>
      <c r="O46" s="351"/>
      <c r="P46" s="351"/>
      <c r="Q46" s="351"/>
      <c r="R46" s="351"/>
      <c r="S46" s="351"/>
      <c r="T46" s="351"/>
      <c r="U46" s="351"/>
      <c r="V46" s="351"/>
    </row>
    <row r="47" spans="1:22" ht="15">
      <c r="A47" s="351"/>
      <c r="B47" s="351"/>
      <c r="C47" s="351"/>
      <c r="D47" s="351"/>
      <c r="E47" s="351"/>
      <c r="F47" s="351"/>
      <c r="G47" s="351"/>
      <c r="H47" s="351"/>
      <c r="I47" s="351"/>
      <c r="J47" s="351"/>
      <c r="K47" s="351"/>
      <c r="L47" s="351"/>
      <c r="M47" s="351"/>
      <c r="N47" s="351"/>
      <c r="O47" s="351"/>
      <c r="P47" s="351"/>
      <c r="Q47" s="351"/>
      <c r="R47" s="351"/>
      <c r="S47" s="351"/>
      <c r="T47" s="351"/>
      <c r="U47" s="351"/>
      <c r="V47" s="351"/>
    </row>
    <row r="48" spans="1:22" ht="15">
      <c r="A48" s="351"/>
      <c r="B48" s="351"/>
      <c r="C48" s="351"/>
      <c r="D48" s="351"/>
      <c r="E48" s="351"/>
      <c r="F48" s="351"/>
      <c r="G48" s="351"/>
      <c r="H48" s="351"/>
      <c r="I48" s="351"/>
      <c r="J48" s="351"/>
      <c r="K48" s="351"/>
      <c r="L48" s="351"/>
      <c r="M48" s="351"/>
      <c r="N48" s="351"/>
      <c r="O48" s="351"/>
      <c r="P48" s="351"/>
      <c r="Q48" s="351"/>
      <c r="R48" s="351"/>
      <c r="S48" s="351"/>
      <c r="T48" s="351"/>
      <c r="U48" s="351"/>
      <c r="V48" s="351"/>
    </row>
    <row r="49" spans="1:22" ht="15">
      <c r="A49" s="351"/>
      <c r="B49" s="351"/>
      <c r="C49" s="351"/>
      <c r="D49" s="351"/>
      <c r="E49" s="351"/>
      <c r="F49" s="351"/>
      <c r="G49" s="351"/>
      <c r="H49" s="351"/>
      <c r="I49" s="351"/>
      <c r="J49" s="351"/>
      <c r="K49" s="351"/>
      <c r="L49" s="351"/>
      <c r="M49" s="351"/>
      <c r="N49" s="351"/>
      <c r="O49" s="351"/>
      <c r="P49" s="351"/>
      <c r="Q49" s="351"/>
      <c r="R49" s="351"/>
      <c r="S49" s="351"/>
      <c r="T49" s="351"/>
      <c r="U49" s="351"/>
      <c r="V49" s="351"/>
    </row>
    <row r="50" spans="1:22" ht="15">
      <c r="A50" s="351"/>
      <c r="B50" s="351"/>
      <c r="C50" s="351"/>
      <c r="D50" s="351"/>
      <c r="E50" s="351"/>
      <c r="F50" s="351"/>
      <c r="G50" s="351"/>
      <c r="H50" s="351"/>
      <c r="I50" s="351"/>
      <c r="J50" s="351"/>
      <c r="K50" s="351"/>
      <c r="L50" s="351"/>
      <c r="M50" s="351"/>
      <c r="N50" s="351"/>
      <c r="O50" s="351"/>
      <c r="P50" s="351"/>
      <c r="Q50" s="351"/>
      <c r="R50" s="351"/>
      <c r="S50" s="351"/>
      <c r="T50" s="351"/>
      <c r="U50" s="351"/>
      <c r="V50" s="351"/>
    </row>
    <row r="51" spans="1:22" ht="15">
      <c r="A51" s="351"/>
      <c r="B51" s="351"/>
      <c r="C51" s="351"/>
      <c r="D51" s="351"/>
      <c r="E51" s="351"/>
      <c r="F51" s="351"/>
      <c r="G51" s="351"/>
      <c r="H51" s="351"/>
      <c r="I51" s="351"/>
      <c r="J51" s="351"/>
      <c r="K51" s="351"/>
      <c r="L51" s="351"/>
      <c r="M51" s="351"/>
      <c r="N51" s="351"/>
      <c r="O51" s="351"/>
      <c r="P51" s="351"/>
      <c r="Q51" s="351"/>
      <c r="R51" s="351"/>
      <c r="S51" s="351"/>
      <c r="T51" s="351"/>
      <c r="U51" s="351"/>
      <c r="V51" s="351"/>
    </row>
  </sheetData>
  <sheetProtection/>
  <mergeCells count="4">
    <mergeCell ref="P10:P11"/>
    <mergeCell ref="Q10:Q11"/>
    <mergeCell ref="P9:Q9"/>
    <mergeCell ref="B28:H29"/>
  </mergeCells>
  <hyperlinks>
    <hyperlink ref="K3" r:id="rId1" display="http://www.uea.ac.uk/~e680/energy/energy.htm"/>
    <hyperlink ref="B10" location="fossil_fuels!A1" display="Fossil Fuels &amp; Nuclear"/>
    <hyperlink ref="B11" location="RO!A1" display="Renewables under Renewables Obligation"/>
    <hyperlink ref="B12" location="FIT!A1" display="Renewables under Feed In Tariffs"/>
    <hyperlink ref="B18" location="Demand!A1" display="Total Electricity Demand"/>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sheetPr codeName="Sheet1"/>
  <dimension ref="A1:AF22"/>
  <sheetViews>
    <sheetView zoomScalePageLayoutView="0" workbookViewId="0" topLeftCell="A1">
      <selection activeCell="A1" sqref="A1"/>
    </sheetView>
  </sheetViews>
  <sheetFormatPr defaultColWidth="9.140625" defaultRowHeight="15"/>
  <cols>
    <col min="1" max="1" width="20.421875" style="0" customWidth="1"/>
    <col min="2" max="2" width="4.140625" style="0" customWidth="1"/>
    <col min="3" max="3" width="16.28125" style="0" customWidth="1"/>
    <col min="4" max="4" width="11.8515625" style="0" customWidth="1"/>
    <col min="5" max="5" width="8.421875" style="0" customWidth="1"/>
    <col min="6" max="6" width="12.28125" style="0" customWidth="1"/>
    <col min="7" max="7" width="12.140625" style="0" customWidth="1"/>
    <col min="8" max="8" width="2.7109375" style="0" customWidth="1"/>
    <col min="9" max="9" width="13.00390625" style="0" customWidth="1"/>
    <col min="10" max="10" width="16.00390625" style="0" customWidth="1"/>
    <col min="11" max="11" width="11.57421875" style="0" customWidth="1"/>
    <col min="12" max="12" width="11.7109375" style="0" customWidth="1"/>
    <col min="29" max="29" width="11.57421875" style="0" customWidth="1"/>
    <col min="31" max="31" width="14.28125" style="0" customWidth="1"/>
    <col min="32" max="32" width="4.57421875" style="0" customWidth="1"/>
  </cols>
  <sheetData>
    <row r="1" spans="1:31" ht="20.25">
      <c r="A1" s="147" t="s">
        <v>195</v>
      </c>
      <c r="D1" s="1" t="s">
        <v>0</v>
      </c>
      <c r="M1" t="s">
        <v>47</v>
      </c>
      <c r="N1" s="145">
        <v>2012</v>
      </c>
      <c r="V1" s="26"/>
      <c r="AB1" t="s">
        <v>531</v>
      </c>
      <c r="AD1" t="str">
        <f>IF(4*INT((N1/4)+0.0001)=N1,"Leap","")</f>
        <v>Leap</v>
      </c>
      <c r="AE1">
        <f>IF(AD1="leap",8784,8760)</f>
        <v>8784</v>
      </c>
    </row>
    <row r="2" ht="7.5" customHeight="1">
      <c r="V2" t="s">
        <v>6</v>
      </c>
    </row>
    <row r="3" spans="1:32" ht="15">
      <c r="A3" s="1"/>
      <c r="E3" s="33"/>
      <c r="Z3" t="s">
        <v>175</v>
      </c>
      <c r="AA3">
        <f>'Fuel properties - 2013'!P14</f>
        <v>0.3218142857140283</v>
      </c>
      <c r="AB3" s="188">
        <v>1.02</v>
      </c>
      <c r="AC3" s="336">
        <f>AA3*AB3</f>
        <v>0.3282505714283089</v>
      </c>
      <c r="AE3" s="36" t="s">
        <v>34</v>
      </c>
      <c r="AF3" s="43">
        <f>IF(Master!C6="","","X")</f>
      </c>
    </row>
    <row r="4" spans="1:32" ht="15">
      <c r="A4" s="272" t="s">
        <v>183</v>
      </c>
      <c r="B4" s="146"/>
      <c r="C4" s="271" t="s">
        <v>184</v>
      </c>
      <c r="D4" s="271"/>
      <c r="E4" s="271"/>
      <c r="F4" s="271"/>
      <c r="G4" s="271"/>
      <c r="Z4" t="s">
        <v>176</v>
      </c>
      <c r="AA4">
        <f>'Fuel properties - 2013'!P23</f>
        <v>0.18404</v>
      </c>
      <c r="AB4" s="188">
        <v>1.06</v>
      </c>
      <c r="AC4" s="336">
        <f>AA4*AB4</f>
        <v>0.19508240000000002</v>
      </c>
      <c r="AE4" t="s">
        <v>37</v>
      </c>
      <c r="AF4" s="43">
        <f>IF(Master!F6="","","X")</f>
      </c>
    </row>
    <row r="5" spans="1:32" ht="15" customHeight="1">
      <c r="A5" s="272"/>
      <c r="B5" s="146"/>
      <c r="C5" s="271"/>
      <c r="D5" s="271"/>
      <c r="E5" s="271"/>
      <c r="F5" s="271"/>
      <c r="G5" s="271"/>
      <c r="Z5" t="s">
        <v>38</v>
      </c>
      <c r="AA5" t="e">
        <f>0.01*F14/100</f>
        <v>#VALUE!</v>
      </c>
      <c r="AB5" s="188">
        <v>1</v>
      </c>
      <c r="AC5" s="336" t="e">
        <f>AA5*AB5</f>
        <v>#VALUE!</v>
      </c>
      <c r="AE5" t="s">
        <v>33</v>
      </c>
      <c r="AF5" s="43">
        <f>IF(Master!I6="","","X")</f>
      </c>
    </row>
    <row r="6" spans="1:32" ht="15.75" customHeight="1">
      <c r="A6" s="272"/>
      <c r="B6" s="146"/>
      <c r="C6" s="136" t="s">
        <v>42</v>
      </c>
      <c r="D6" s="137"/>
      <c r="E6" s="38"/>
      <c r="F6" s="274" t="s">
        <v>41</v>
      </c>
      <c r="G6" s="274"/>
      <c r="I6" t="s">
        <v>182</v>
      </c>
      <c r="AE6" t="s">
        <v>32</v>
      </c>
      <c r="AF6" s="43">
        <f>IF(Master!L6="","","X")</f>
      </c>
    </row>
    <row r="7" spans="1:28" s="36" customFormat="1" ht="15.75" thickBot="1">
      <c r="A7" s="146"/>
      <c r="B7" s="146"/>
      <c r="C7" s="37" t="s">
        <v>39</v>
      </c>
      <c r="D7" s="37" t="s">
        <v>40</v>
      </c>
      <c r="E7" s="38"/>
      <c r="F7" s="37" t="s">
        <v>39</v>
      </c>
      <c r="G7" s="37" t="s">
        <v>40</v>
      </c>
      <c r="AA7" s="36" t="s">
        <v>39</v>
      </c>
      <c r="AB7" s="36" t="s">
        <v>174</v>
      </c>
    </row>
    <row r="8" spans="1:28" ht="16.5" thickBot="1" thickTop="1">
      <c r="A8" s="138" t="s">
        <v>4</v>
      </c>
      <c r="B8" s="144" t="s">
        <v>43</v>
      </c>
      <c r="C8" s="139">
        <v>47.702119974770895</v>
      </c>
      <c r="D8" s="45">
        <v>30.373552750710946</v>
      </c>
      <c r="F8" s="44"/>
      <c r="G8" s="44"/>
      <c r="I8" s="39" t="str">
        <f>IF(B8&lt;&gt;"","Default Value selected","")</f>
        <v>Default Value selected</v>
      </c>
      <c r="AA8">
        <f>IF(B8&lt;&gt;"",C8,IF(F8="","not selected",F8))</f>
        <v>47.702119974770895</v>
      </c>
      <c r="AB8">
        <f>IF(B8&lt;&gt;"",D8,IF(G8="","not selected",G8))</f>
        <v>30.373552750710946</v>
      </c>
    </row>
    <row r="9" spans="1:28" ht="16.5" thickBot="1" thickTop="1">
      <c r="A9" s="138" t="s">
        <v>5</v>
      </c>
      <c r="B9" s="144" t="s">
        <v>43</v>
      </c>
      <c r="C9" s="139">
        <v>39.81162299693774</v>
      </c>
      <c r="D9" s="45">
        <v>70.84417057671526</v>
      </c>
      <c r="F9" s="44"/>
      <c r="G9" s="44"/>
      <c r="I9" s="39" t="str">
        <f>IF(B9&lt;&gt;"","Default Value selected","")</f>
        <v>Default Value selected</v>
      </c>
      <c r="AA9">
        <f>IF(B9&lt;&gt;"",C9,IF(F9="","not selected",F9))</f>
        <v>39.81162299693774</v>
      </c>
      <c r="AB9">
        <f>IF(B9&lt;&gt;"",D9,IF(G9="","not selected",G9))</f>
        <v>70.84417057671526</v>
      </c>
    </row>
    <row r="10" spans="1:28" ht="16.5" thickBot="1" thickTop="1">
      <c r="A10" s="138" t="s">
        <v>3</v>
      </c>
      <c r="B10" s="144" t="s">
        <v>43</v>
      </c>
      <c r="C10" s="139">
        <v>35.990822416377654</v>
      </c>
      <c r="D10" s="45">
        <v>57.09663390674308</v>
      </c>
      <c r="F10" s="44"/>
      <c r="G10" s="44"/>
      <c r="I10" s="39" t="str">
        <f>IF(B10&lt;&gt;"","Default Value selected","")</f>
        <v>Default Value selected</v>
      </c>
      <c r="AA10">
        <f>IF(B10&lt;&gt;"",C10,IF(F10="","not selected",F10))</f>
        <v>35.990822416377654</v>
      </c>
      <c r="AB10">
        <f>IF(B10&lt;&gt;"",D10,IF(G10="","not selected",G10))</f>
        <v>57.09663390674308</v>
      </c>
    </row>
    <row r="11" spans="2:12" ht="15.75" thickTop="1">
      <c r="B11" s="46"/>
      <c r="J11" s="49" t="s">
        <v>44</v>
      </c>
      <c r="K11" s="49" t="s">
        <v>72</v>
      </c>
      <c r="L11" s="126" t="s">
        <v>178</v>
      </c>
    </row>
    <row r="12" spans="1:12" ht="15">
      <c r="A12" s="1" t="s">
        <v>26</v>
      </c>
      <c r="B12" s="46"/>
      <c r="J12" s="50" t="s">
        <v>45</v>
      </c>
      <c r="K12" s="50" t="s">
        <v>177</v>
      </c>
      <c r="L12" s="35" t="s">
        <v>179</v>
      </c>
    </row>
    <row r="13" spans="1:12" ht="15">
      <c r="A13" s="40" t="s">
        <v>30</v>
      </c>
      <c r="B13" s="46"/>
      <c r="C13" s="40" t="s">
        <v>31</v>
      </c>
      <c r="D13" s="40" t="s">
        <v>25</v>
      </c>
      <c r="E13" s="42" t="s">
        <v>35</v>
      </c>
      <c r="F13" s="43" t="s">
        <v>39</v>
      </c>
      <c r="G13" s="43" t="s">
        <v>40</v>
      </c>
      <c r="J13" s="51" t="s">
        <v>46</v>
      </c>
      <c r="K13" s="51" t="s">
        <v>46</v>
      </c>
      <c r="L13" s="127" t="s">
        <v>103</v>
      </c>
    </row>
    <row r="14" spans="1:12" ht="15">
      <c r="A14" s="34" t="s">
        <v>27</v>
      </c>
      <c r="B14" s="47">
        <f>IF(OR(AND(C14=AE$6,AF$6&lt;&gt;""),AND(C14=AE$5,AF$5&lt;&gt;""),AND(C14=AE$4,AF$4&lt;&gt;""),AND(C14=AE$3,AF$3&lt;&gt;"")),"*","")</f>
      </c>
      <c r="C14" s="34" t="s">
        <v>32</v>
      </c>
      <c r="D14" s="34" t="s">
        <v>5</v>
      </c>
      <c r="E14" s="41">
        <v>1198</v>
      </c>
      <c r="F14" s="44">
        <f>IF($B14="","",IF($D14="Nuclear",AA$9,IF($D14="CCGT",AA$8,IF($D14="Coal",AA$10))))</f>
      </c>
      <c r="G14" s="44">
        <f aca="true" t="shared" si="0" ref="G14:G19">IF(OR($B14="",F14="not selected"),"",IF($D14="Nuclear",AB$9,IF($D14="CCGT",AB$8,IF($D14="Coal",AB$10))))</f>
      </c>
      <c r="J14" s="52">
        <f>IF(OR(B14="",F14="not selected"),"",E14*AE$1*G14/100)</f>
      </c>
      <c r="K14" s="52">
        <f aca="true" t="shared" si="1" ref="K14:K19">IF(OR(F14="",G14=""),"",J14/F14*100)</f>
      </c>
      <c r="L14" s="52">
        <f>IF(OR(F14="",G14=""),"",IF(D14="Nuclear",K14*1000*AC$5/1000,IF(D14="Coal",K14*1000*AC$3/1000,K14*1000*AC$4/1000)))</f>
      </c>
    </row>
    <row r="15" spans="1:12" ht="15">
      <c r="A15" s="34" t="s">
        <v>28</v>
      </c>
      <c r="B15" s="47">
        <f>IF(OR(AND(C15=AE$6,AF$6&lt;&gt;""),AND(C15=AE$5,AF$5&lt;&gt;""),AND(C15=AE$4,AF$4&lt;&gt;""),AND(C15=AE$3,AF$3&lt;&gt;"")),"*","")</f>
      </c>
      <c r="C15" s="34" t="s">
        <v>33</v>
      </c>
      <c r="D15" s="34" t="s">
        <v>4</v>
      </c>
      <c r="E15" s="41">
        <v>420</v>
      </c>
      <c r="F15" s="44">
        <f>IF($B15="","",IF($D15="Nuclear",AA$9,IF($D15="CCGT",AA$8,IF($D15="Coal",AA$10))))</f>
      </c>
      <c r="G15" s="44">
        <f t="shared" si="0"/>
      </c>
      <c r="J15" s="52">
        <f>IF(OR(B15="",F15="not selected"),"",E15*AE$1*G15/100)</f>
      </c>
      <c r="K15" s="52">
        <f t="shared" si="1"/>
      </c>
      <c r="L15" s="42">
        <f>IF(OR(F15="",G15=""),"",IF(D15="Nuclear",K15*1000*AC$5/1000,IF(D15="Coal",K15*1000*AC$3/1000,K15*1000*AC$4/1000)))</f>
      </c>
    </row>
    <row r="16" spans="1:12" ht="15">
      <c r="A16" s="34" t="s">
        <v>29</v>
      </c>
      <c r="B16" s="47">
        <f>IF(OR(AND(C16=AE$6,AF$6&lt;&gt;""),AND(C16=AE$5,AF$5&lt;&gt;""),AND(C16=AE$4,AF$4&lt;&gt;""),AND(C16=AE$3,AF$3&lt;&gt;"")),"*","")</f>
      </c>
      <c r="C16" s="34" t="s">
        <v>34</v>
      </c>
      <c r="D16" s="34" t="s">
        <v>4</v>
      </c>
      <c r="E16" s="41">
        <v>240</v>
      </c>
      <c r="F16" s="44">
        <f>IF($B16="","",IF($D16="Nuclear",AA$9,IF($D16="CCGT",AA$8,IF($D16="Coal",AA$10))))</f>
      </c>
      <c r="G16" s="44">
        <f t="shared" si="0"/>
      </c>
      <c r="J16" s="52">
        <f>IF(OR(B16="",F16="not selected"),"",E16*AE$1*G16/100)</f>
      </c>
      <c r="K16" s="52">
        <f t="shared" si="1"/>
      </c>
      <c r="L16" s="42">
        <f>IF(OR(F16="",G16=""),"",IF(D16="Nuclear",K16*1000*AC$5/1000,IF(D16="Coal",K16*1000*AC$3/1000,K16*1000*AC$4/1000)))</f>
      </c>
    </row>
    <row r="17" spans="1:12" ht="15">
      <c r="A17" s="34"/>
      <c r="B17" s="48"/>
      <c r="C17" s="34"/>
      <c r="D17" s="142"/>
      <c r="E17" s="143"/>
      <c r="F17" s="44"/>
      <c r="G17" s="44">
        <f t="shared" si="0"/>
      </c>
      <c r="H17" s="130"/>
      <c r="I17" s="130"/>
      <c r="J17" s="52">
        <f>IF(OR(B17="",F17="not selected"),"",E17*AE$1*G17/100)</f>
      </c>
      <c r="K17" s="52">
        <f t="shared" si="1"/>
      </c>
      <c r="L17" s="42">
        <f>IF(OR(F17="",G17=""),"",IF(D17="Nuclear",K17*1000*AC$5/1000,IF(D17="Coal",K17*1000*AC$3/1000,K17*1000*AC$4/1000)))</f>
      </c>
    </row>
    <row r="18" spans="1:12" ht="15">
      <c r="A18" s="34"/>
      <c r="B18" s="48"/>
      <c r="C18" s="34"/>
      <c r="D18" s="142"/>
      <c r="E18" s="143"/>
      <c r="F18" s="44"/>
      <c r="G18" s="44">
        <f t="shared" si="0"/>
      </c>
      <c r="H18" s="130"/>
      <c r="I18" s="130"/>
      <c r="J18" s="52">
        <f>IF(OR(B18="",F18="not selected"),"",E18*AE$1*G18/100)</f>
      </c>
      <c r="K18" s="52">
        <f t="shared" si="1"/>
      </c>
      <c r="L18" s="42">
        <f>IF(OR(F18="",G18=""),"",IF(D18="Nuclear",K18*1000*AC$5/1000,IF(D18="Coal",K18*1000*AC$3/1000,K18*1000*AC$4/1000)))</f>
      </c>
    </row>
    <row r="19" spans="1:12" ht="15">
      <c r="A19" s="34"/>
      <c r="B19" s="48"/>
      <c r="C19" s="34"/>
      <c r="D19" s="142"/>
      <c r="E19" s="143"/>
      <c r="F19" s="44"/>
      <c r="G19" s="44">
        <f t="shared" si="0"/>
      </c>
      <c r="H19" s="130"/>
      <c r="I19" s="130"/>
      <c r="J19" s="52">
        <f>IF(OR(B19="",F19="not selected"),"",E19*AE$1*G19/100)</f>
      </c>
      <c r="K19" s="52">
        <f t="shared" si="1"/>
      </c>
      <c r="L19" s="42">
        <f>IF(OR(F19="",G19=""),"",IF(D19="Nuclear",K19*1000*AC$5/1000,IF(D19="Coal",K19*1000*AC$3/1000,K19*1000*AC$4/1000)))</f>
      </c>
    </row>
    <row r="20" spans="2:12" ht="15">
      <c r="B20" s="48"/>
      <c r="D20" s="128"/>
      <c r="E20" s="129"/>
      <c r="F20" s="140"/>
      <c r="G20" s="140"/>
      <c r="H20" s="130"/>
      <c r="I20" s="130"/>
      <c r="J20" s="131"/>
      <c r="K20" s="141"/>
      <c r="L20" s="132"/>
    </row>
    <row r="21" spans="6:12" ht="15.75">
      <c r="F21" s="275" t="s">
        <v>48</v>
      </c>
      <c r="G21" s="275"/>
      <c r="H21" s="275"/>
      <c r="I21" s="275"/>
      <c r="J21" s="135">
        <f>SUM(J14:J19)</f>
        <v>0</v>
      </c>
      <c r="K21" s="35"/>
      <c r="L21" s="135">
        <f>SUM(L14:L19)</f>
        <v>0</v>
      </c>
    </row>
    <row r="22" spans="6:13" ht="15">
      <c r="F22" s="273" t="s">
        <v>180</v>
      </c>
      <c r="G22" s="273"/>
      <c r="H22" s="273"/>
      <c r="I22" s="273"/>
      <c r="L22" s="133">
        <f>IF(J21=0,"",L21/J21)</f>
      </c>
      <c r="M22" s="134" t="s">
        <v>181</v>
      </c>
    </row>
  </sheetData>
  <sheetProtection/>
  <mergeCells count="5">
    <mergeCell ref="C4:G5"/>
    <mergeCell ref="A4:A6"/>
    <mergeCell ref="F22:I22"/>
    <mergeCell ref="F6:G6"/>
    <mergeCell ref="F21:I21"/>
  </mergeCells>
  <hyperlinks>
    <hyperlink ref="A1" location="Master!A1" display="Return to Main Sheet"/>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3:S18"/>
  <sheetViews>
    <sheetView zoomScalePageLayoutView="0" workbookViewId="0" topLeftCell="A1">
      <selection activeCell="C23" sqref="C23"/>
    </sheetView>
  </sheetViews>
  <sheetFormatPr defaultColWidth="9.140625" defaultRowHeight="15"/>
  <cols>
    <col min="1" max="1" width="17.421875" style="0" customWidth="1"/>
    <col min="2" max="2" width="16.28125" style="0" customWidth="1"/>
    <col min="3" max="19" width="9.140625" style="26" customWidth="1"/>
  </cols>
  <sheetData>
    <row r="2" ht="15.75" thickBot="1"/>
    <row r="3" spans="1:19" ht="15.75" thickTop="1">
      <c r="A3" s="4" t="s">
        <v>7</v>
      </c>
      <c r="B3" s="3"/>
      <c r="C3" s="30">
        <f aca="true" t="shared" si="0" ref="C3:M3">D3-1</f>
        <v>1996</v>
      </c>
      <c r="D3" s="30">
        <f t="shared" si="0"/>
        <v>1997</v>
      </c>
      <c r="E3" s="30">
        <f t="shared" si="0"/>
        <v>1998</v>
      </c>
      <c r="F3" s="30">
        <f t="shared" si="0"/>
        <v>1999</v>
      </c>
      <c r="G3" s="30">
        <f t="shared" si="0"/>
        <v>2000</v>
      </c>
      <c r="H3" s="30">
        <f t="shared" si="0"/>
        <v>2001</v>
      </c>
      <c r="I3" s="30">
        <f t="shared" si="0"/>
        <v>2002</v>
      </c>
      <c r="J3" s="30">
        <f t="shared" si="0"/>
        <v>2003</v>
      </c>
      <c r="K3" s="30">
        <f t="shared" si="0"/>
        <v>2004</v>
      </c>
      <c r="L3" s="30">
        <f t="shared" si="0"/>
        <v>2005</v>
      </c>
      <c r="M3" s="30">
        <f t="shared" si="0"/>
        <v>2006</v>
      </c>
      <c r="N3" s="30">
        <f>O3-1</f>
        <v>2007</v>
      </c>
      <c r="O3" s="19">
        <v>2008</v>
      </c>
      <c r="P3" s="19">
        <v>2009</v>
      </c>
      <c r="Q3" s="19">
        <v>2010</v>
      </c>
      <c r="R3" s="19">
        <v>2011</v>
      </c>
      <c r="S3" s="19">
        <v>2012</v>
      </c>
    </row>
    <row r="4" spans="1:19" ht="15">
      <c r="A4" s="3"/>
      <c r="B4" s="3"/>
      <c r="C4" s="18"/>
      <c r="D4" s="18"/>
      <c r="E4" s="20"/>
      <c r="F4" s="20"/>
      <c r="G4" s="20"/>
      <c r="H4" s="20"/>
      <c r="I4" s="28"/>
      <c r="J4" s="28"/>
      <c r="K4" s="28"/>
      <c r="L4" s="28"/>
      <c r="M4" s="28"/>
      <c r="N4" s="28"/>
      <c r="O4" s="28"/>
      <c r="P4" s="28"/>
      <c r="Q4" s="28"/>
      <c r="R4" s="28"/>
      <c r="S4" s="28"/>
    </row>
    <row r="5" spans="1:19" ht="15">
      <c r="A5" s="5" t="s">
        <v>8</v>
      </c>
      <c r="B5" s="3" t="s">
        <v>9</v>
      </c>
      <c r="C5" s="25">
        <v>71.2</v>
      </c>
      <c r="D5" s="25">
        <v>81.7</v>
      </c>
      <c r="E5" s="12">
        <v>79.2</v>
      </c>
      <c r="F5" s="12">
        <v>84</v>
      </c>
      <c r="G5" s="12">
        <v>75</v>
      </c>
      <c r="H5" s="24">
        <v>66.6</v>
      </c>
      <c r="I5" s="12">
        <v>68.4</v>
      </c>
      <c r="J5" s="12">
        <v>65.06390684438885</v>
      </c>
      <c r="K5" s="12">
        <v>66.7140243500008</v>
      </c>
      <c r="L5" s="12">
        <v>62.4560878092084</v>
      </c>
      <c r="M5" s="12">
        <v>55.085233653835864</v>
      </c>
      <c r="N5" s="12">
        <v>64.74496965131301</v>
      </c>
      <c r="O5" s="25">
        <v>71.01318200287434</v>
      </c>
      <c r="P5" s="25">
        <v>64.16016380439797</v>
      </c>
      <c r="Q5" s="25">
        <v>61.583510162774026</v>
      </c>
      <c r="R5" s="25">
        <v>47.82125118879634</v>
      </c>
      <c r="S5" s="25">
        <v>30.373552750710946</v>
      </c>
    </row>
    <row r="6" spans="1:19" ht="15">
      <c r="A6" s="5" t="s">
        <v>10</v>
      </c>
      <c r="B6" s="6" t="s">
        <v>11</v>
      </c>
      <c r="C6" s="25">
        <v>76.5</v>
      </c>
      <c r="D6" s="25">
        <v>79.1</v>
      </c>
      <c r="E6" s="12">
        <v>80.1</v>
      </c>
      <c r="F6" s="12">
        <v>77.5</v>
      </c>
      <c r="G6" s="12">
        <v>70.5</v>
      </c>
      <c r="H6" s="12">
        <v>76.1</v>
      </c>
      <c r="I6" s="12">
        <v>75.1</v>
      </c>
      <c r="J6" s="12">
        <v>77.83711736268602</v>
      </c>
      <c r="K6" s="12">
        <v>71.75485964320183</v>
      </c>
      <c r="L6" s="12">
        <v>72.4045957987169</v>
      </c>
      <c r="M6" s="12">
        <v>69.26764761848166</v>
      </c>
      <c r="N6" s="12">
        <v>59.55223242483479</v>
      </c>
      <c r="O6" s="25">
        <v>49.433117347225725</v>
      </c>
      <c r="P6" s="25">
        <v>65.61870922858715</v>
      </c>
      <c r="Q6" s="25">
        <v>59.32070084587237</v>
      </c>
      <c r="R6" s="25">
        <v>66.44762199891741</v>
      </c>
      <c r="S6" s="25">
        <v>70.84417057671526</v>
      </c>
    </row>
    <row r="7" spans="1:19" ht="15">
      <c r="A7" s="5" t="s">
        <v>12</v>
      </c>
      <c r="B7" s="6" t="s">
        <v>11</v>
      </c>
      <c r="C7" s="25">
        <v>6.2</v>
      </c>
      <c r="D7" s="25">
        <v>5.9</v>
      </c>
      <c r="E7" s="12">
        <v>6.4</v>
      </c>
      <c r="F7" s="12">
        <v>11.5</v>
      </c>
      <c r="G7" s="12">
        <v>10.7</v>
      </c>
      <c r="H7" s="12">
        <v>9.6</v>
      </c>
      <c r="I7" s="12">
        <v>10.5</v>
      </c>
      <c r="J7" s="12">
        <v>10.843338273395663</v>
      </c>
      <c r="K7" s="25">
        <v>10.593978149330134</v>
      </c>
      <c r="L7" s="25">
        <v>11.366390859718427</v>
      </c>
      <c r="M7" s="25">
        <v>15.411165932131246</v>
      </c>
      <c r="N7" s="25">
        <v>16.052690891788338</v>
      </c>
      <c r="O7" s="25">
        <v>16.905073895288016</v>
      </c>
      <c r="P7" s="25">
        <v>15.277928930867846</v>
      </c>
      <c r="Q7" s="25">
        <v>13.060625424338031</v>
      </c>
      <c r="R7" s="25">
        <v>12.04548780984997</v>
      </c>
      <c r="S7" s="25">
        <v>12.297961866987498</v>
      </c>
    </row>
    <row r="8" spans="1:19" ht="15">
      <c r="A8" s="5"/>
      <c r="B8" s="3"/>
      <c r="C8" s="25"/>
      <c r="D8" s="25"/>
      <c r="E8" s="12"/>
      <c r="F8" s="12"/>
      <c r="G8" s="12"/>
      <c r="H8" s="12"/>
      <c r="I8" s="12"/>
      <c r="J8" s="12"/>
      <c r="K8" s="25"/>
      <c r="L8" s="25"/>
      <c r="M8" s="25"/>
      <c r="N8" s="25"/>
      <c r="O8" s="25"/>
      <c r="P8" s="25"/>
      <c r="Q8" s="25"/>
      <c r="R8" s="25"/>
      <c r="S8" s="25"/>
    </row>
    <row r="9" spans="1:19" ht="15">
      <c r="A9" s="5" t="s">
        <v>13</v>
      </c>
      <c r="B9" s="6" t="s">
        <v>11</v>
      </c>
      <c r="C9" s="25">
        <v>43.7</v>
      </c>
      <c r="D9" s="25">
        <v>37.3</v>
      </c>
      <c r="E9" s="12">
        <v>38.9</v>
      </c>
      <c r="F9" s="12">
        <v>35.3</v>
      </c>
      <c r="G9" s="12">
        <v>39.2</v>
      </c>
      <c r="H9" s="24">
        <v>41.9</v>
      </c>
      <c r="I9" s="12">
        <v>42.1</v>
      </c>
      <c r="J9" s="12">
        <v>47.66172916054318</v>
      </c>
      <c r="K9" s="25">
        <v>45.8928928890745</v>
      </c>
      <c r="L9" s="25">
        <v>45.940051975435544</v>
      </c>
      <c r="M9" s="25">
        <v>50.04514104320117</v>
      </c>
      <c r="N9" s="25">
        <v>44.48590924008417</v>
      </c>
      <c r="O9" s="25">
        <v>39.29940948736987</v>
      </c>
      <c r="P9" s="25">
        <v>33.211328416853</v>
      </c>
      <c r="Q9" s="25">
        <v>34.459838862362794</v>
      </c>
      <c r="R9" s="25">
        <v>34.65925660516883</v>
      </c>
      <c r="S9" s="25">
        <v>48.578557081058605</v>
      </c>
    </row>
    <row r="10" spans="1:19" ht="15">
      <c r="A10" s="5" t="s">
        <v>14</v>
      </c>
      <c r="B10" s="6" t="s">
        <v>11</v>
      </c>
      <c r="C10" s="25" t="s">
        <v>15</v>
      </c>
      <c r="D10" s="25">
        <v>48.4</v>
      </c>
      <c r="E10" s="12">
        <v>50.6</v>
      </c>
      <c r="F10" s="12">
        <v>43.8</v>
      </c>
      <c r="G10" s="12">
        <v>50.8</v>
      </c>
      <c r="H10" s="12">
        <v>56</v>
      </c>
      <c r="I10" s="12">
        <v>55.9</v>
      </c>
      <c r="J10" s="12">
        <v>65.03683141660153</v>
      </c>
      <c r="K10" s="25">
        <v>62.32528531258959</v>
      </c>
      <c r="L10" s="25">
        <v>62.97478103557116</v>
      </c>
      <c r="M10" s="25">
        <v>53.44385693426634</v>
      </c>
      <c r="N10" s="25">
        <v>46.693522720349605</v>
      </c>
      <c r="O10" s="25">
        <v>44.98682571102398</v>
      </c>
      <c r="P10" s="25">
        <v>38.54522926945931</v>
      </c>
      <c r="Q10" s="25">
        <v>40.182611320629896</v>
      </c>
      <c r="R10" s="25">
        <v>40.79047271433651</v>
      </c>
      <c r="S10" s="25">
        <v>57.09663390674308</v>
      </c>
    </row>
    <row r="11" spans="1:19" ht="15">
      <c r="A11" s="3"/>
      <c r="B11" s="3"/>
      <c r="C11" s="25"/>
      <c r="D11" s="25"/>
      <c r="E11" s="12"/>
      <c r="F11" s="12"/>
      <c r="G11" s="12"/>
      <c r="H11" s="12"/>
      <c r="I11" s="12"/>
      <c r="J11" s="12"/>
      <c r="K11" s="25"/>
      <c r="L11" s="25"/>
      <c r="M11" s="25"/>
      <c r="N11" s="25"/>
      <c r="O11" s="25"/>
      <c r="P11" s="25"/>
      <c r="Q11" s="25"/>
      <c r="R11" s="25"/>
      <c r="S11" s="25"/>
    </row>
    <row r="12" spans="1:19" ht="15">
      <c r="A12" s="2" t="s">
        <v>16</v>
      </c>
      <c r="B12" s="7" t="s">
        <v>11</v>
      </c>
      <c r="C12" s="29">
        <v>52.7</v>
      </c>
      <c r="D12" s="29">
        <v>51.6</v>
      </c>
      <c r="E12" s="23">
        <v>53.3</v>
      </c>
      <c r="F12" s="23">
        <v>53.1</v>
      </c>
      <c r="G12" s="23">
        <v>52.5</v>
      </c>
      <c r="H12" s="23">
        <v>53</v>
      </c>
      <c r="I12" s="23">
        <v>53.9</v>
      </c>
      <c r="J12" s="23">
        <v>55.82277869714418</v>
      </c>
      <c r="K12" s="23">
        <v>54.65178680476235</v>
      </c>
      <c r="L12" s="23">
        <v>53.64479610751048</v>
      </c>
      <c r="M12" s="23">
        <v>52.72502760077099</v>
      </c>
      <c r="N12" s="23">
        <v>52.731275229446126</v>
      </c>
      <c r="O12" s="29">
        <v>49.883180697454236</v>
      </c>
      <c r="P12" s="29">
        <v>47.396631086134555</v>
      </c>
      <c r="Q12" s="17">
        <v>46.018983339567285</v>
      </c>
      <c r="R12" s="17">
        <v>42.49808771998386</v>
      </c>
      <c r="S12" s="29">
        <v>44.0356128249009</v>
      </c>
    </row>
    <row r="13" spans="1:19" ht="15.75" thickBot="1">
      <c r="A13" s="8" t="s">
        <v>17</v>
      </c>
      <c r="B13" s="9" t="s">
        <v>11</v>
      </c>
      <c r="C13" s="15">
        <v>66.7</v>
      </c>
      <c r="D13" s="15">
        <v>66.2</v>
      </c>
      <c r="E13" s="22">
        <v>67.5</v>
      </c>
      <c r="F13" s="22">
        <v>66.7</v>
      </c>
      <c r="G13" s="22">
        <v>67.4</v>
      </c>
      <c r="H13" s="22">
        <v>68.7</v>
      </c>
      <c r="I13" s="22">
        <v>64.8</v>
      </c>
      <c r="J13" s="22">
        <v>67.16558163544785</v>
      </c>
      <c r="K13" s="22">
        <v>67.22281887959663</v>
      </c>
      <c r="L13" s="22">
        <v>66.14503693962476</v>
      </c>
      <c r="M13" s="22">
        <v>68.6537123294398</v>
      </c>
      <c r="N13" s="22">
        <v>66.12308929711438</v>
      </c>
      <c r="O13" s="27">
        <v>67.65020191254357</v>
      </c>
      <c r="P13" s="22">
        <v>64.46354747706167</v>
      </c>
      <c r="Q13" s="27">
        <v>64.63693062082643</v>
      </c>
      <c r="R13" s="27">
        <v>66.64619637098268</v>
      </c>
      <c r="S13" s="22">
        <v>66.29706497449435</v>
      </c>
    </row>
    <row r="14" spans="1:19" ht="15.75" thickTop="1">
      <c r="A14" s="4" t="s">
        <v>18</v>
      </c>
      <c r="B14" s="10"/>
      <c r="C14" s="16"/>
      <c r="D14" s="16"/>
      <c r="E14" s="21"/>
      <c r="F14" s="21"/>
      <c r="G14" s="21"/>
      <c r="H14" s="21"/>
      <c r="I14" s="21"/>
      <c r="J14" s="21"/>
      <c r="K14" s="31"/>
      <c r="L14" s="31"/>
      <c r="M14" s="31"/>
      <c r="N14" s="31"/>
      <c r="O14" s="31"/>
      <c r="P14" s="31"/>
      <c r="Q14" s="31"/>
      <c r="R14" s="31"/>
      <c r="S14" s="31"/>
    </row>
    <row r="15" spans="1:19" ht="15">
      <c r="A15" s="11" t="s">
        <v>19</v>
      </c>
      <c r="B15" s="10"/>
      <c r="C15" s="16"/>
      <c r="D15" s="16"/>
      <c r="E15" s="21"/>
      <c r="F15" s="21"/>
      <c r="G15" s="21"/>
      <c r="H15" s="21"/>
      <c r="I15" s="21"/>
      <c r="J15" s="21"/>
      <c r="K15" s="31"/>
      <c r="L15" s="31"/>
      <c r="M15" s="31"/>
      <c r="N15" s="31"/>
      <c r="O15" s="31"/>
      <c r="P15" s="31"/>
      <c r="Q15" s="31"/>
      <c r="R15" s="31"/>
      <c r="S15" s="31"/>
    </row>
    <row r="16" spans="1:19" ht="15">
      <c r="A16" s="5" t="s">
        <v>20</v>
      </c>
      <c r="B16" s="12" t="s">
        <v>11</v>
      </c>
      <c r="C16" s="12">
        <v>45.3</v>
      </c>
      <c r="D16" s="12">
        <v>45.2</v>
      </c>
      <c r="E16" s="12">
        <v>46.6</v>
      </c>
      <c r="F16" s="12">
        <v>46.6</v>
      </c>
      <c r="G16" s="12">
        <v>46.6</v>
      </c>
      <c r="H16" s="12">
        <v>46.7</v>
      </c>
      <c r="I16" s="12">
        <v>46.8</v>
      </c>
      <c r="J16" s="12">
        <v>46.37129701862142</v>
      </c>
      <c r="K16" s="12">
        <v>46.2507509789971</v>
      </c>
      <c r="L16" s="12">
        <v>46.581818839832714</v>
      </c>
      <c r="M16" s="12">
        <v>45.482853120318936</v>
      </c>
      <c r="N16" s="12">
        <v>46.72396754591748</v>
      </c>
      <c r="O16" s="12">
        <v>47.23826430555834</v>
      </c>
      <c r="P16" s="12">
        <v>46.638067463458164</v>
      </c>
      <c r="Q16" s="12">
        <v>47.63364795960332</v>
      </c>
      <c r="R16" s="12">
        <v>48.47383850091773</v>
      </c>
      <c r="S16" s="12">
        <v>47.702119974770895</v>
      </c>
    </row>
    <row r="17" spans="1:19" ht="15">
      <c r="A17" s="5" t="s">
        <v>21</v>
      </c>
      <c r="B17" s="12" t="s">
        <v>11</v>
      </c>
      <c r="C17" s="12" t="s">
        <v>22</v>
      </c>
      <c r="D17" s="12" t="s">
        <v>23</v>
      </c>
      <c r="E17" s="12">
        <v>35.5</v>
      </c>
      <c r="F17" s="12">
        <v>35.8</v>
      </c>
      <c r="G17" s="12">
        <v>36.2</v>
      </c>
      <c r="H17" s="12">
        <v>35.8</v>
      </c>
      <c r="I17" s="12">
        <v>36.3</v>
      </c>
      <c r="J17" s="12">
        <v>36.50241582734597</v>
      </c>
      <c r="K17" s="12">
        <v>36.18537264759834</v>
      </c>
      <c r="L17" s="12">
        <v>35.500631196731256</v>
      </c>
      <c r="M17" s="12">
        <v>35.61113810128794</v>
      </c>
      <c r="N17" s="12">
        <v>35.49862303873616</v>
      </c>
      <c r="O17" s="12">
        <v>35.68231657425246</v>
      </c>
      <c r="P17" s="12">
        <v>35.88403402205122</v>
      </c>
      <c r="Q17" s="12">
        <v>36.066268339430934</v>
      </c>
      <c r="R17" s="12">
        <v>35.71294061835729</v>
      </c>
      <c r="S17" s="12">
        <v>35.990822416377654</v>
      </c>
    </row>
    <row r="18" spans="1:19" ht="15.75" thickBot="1">
      <c r="A18" s="13" t="s">
        <v>24</v>
      </c>
      <c r="B18" s="14" t="s">
        <v>11</v>
      </c>
      <c r="C18" s="32">
        <v>36.9</v>
      </c>
      <c r="D18" s="32">
        <v>36.7</v>
      </c>
      <c r="E18" s="32">
        <v>36.5</v>
      </c>
      <c r="F18" s="32">
        <v>36.8</v>
      </c>
      <c r="G18" s="32">
        <v>37.3</v>
      </c>
      <c r="H18" s="32">
        <v>37.3</v>
      </c>
      <c r="I18" s="32">
        <v>37.6</v>
      </c>
      <c r="J18" s="32">
        <v>38.05198063014734</v>
      </c>
      <c r="K18" s="32">
        <v>37.872881551871636</v>
      </c>
      <c r="L18" s="32">
        <v>38.19916881866733</v>
      </c>
      <c r="M18" s="32">
        <v>37.87042683682627</v>
      </c>
      <c r="N18" s="32">
        <v>38.609435063987156</v>
      </c>
      <c r="O18" s="32">
        <v>37.8937804341345</v>
      </c>
      <c r="P18" s="32">
        <v>39.011093330440204</v>
      </c>
      <c r="Q18" s="32">
        <v>38.36767181999082</v>
      </c>
      <c r="R18" s="32">
        <v>37.95750416410976</v>
      </c>
      <c r="S18" s="32">
        <v>39.81162299693774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B500"/>
  <sheetViews>
    <sheetView zoomScale="75" zoomScaleNormal="75" zoomScalePageLayoutView="0" workbookViewId="0" topLeftCell="A1">
      <pane xSplit="15" ySplit="5" topLeftCell="P71" activePane="bottomRight" state="frozen"/>
      <selection pane="topLeft" activeCell="A1" sqref="A1"/>
      <selection pane="topRight" activeCell="P1" sqref="P1"/>
      <selection pane="bottomLeft" activeCell="A6" sqref="A6"/>
      <selection pane="bottomRight" activeCell="A1" sqref="A1:B1"/>
    </sheetView>
  </sheetViews>
  <sheetFormatPr defaultColWidth="9.140625" defaultRowHeight="15"/>
  <cols>
    <col min="1" max="1" width="15.28125" style="0" customWidth="1"/>
    <col min="2" max="2" width="21.8515625" style="0" customWidth="1"/>
    <col min="3" max="3" width="14.28125" style="0" customWidth="1"/>
    <col min="4" max="5" width="12.140625" style="0" customWidth="1"/>
    <col min="7" max="7" width="10.28125" style="0" customWidth="1"/>
    <col min="8" max="8" width="15.57421875" style="0" customWidth="1"/>
    <col min="9" max="9" width="9.8515625" style="0" customWidth="1"/>
    <col min="10" max="10" width="8.421875" style="0" customWidth="1"/>
    <col min="11" max="11" width="7.421875" style="0" customWidth="1"/>
    <col min="12" max="12" width="7.7109375" style="0" customWidth="1"/>
    <col min="13" max="13" width="9.57421875" style="0" customWidth="1"/>
    <col min="14" max="14" width="10.421875" style="0" customWidth="1"/>
    <col min="15" max="15" width="9.140625" style="191" customWidth="1"/>
    <col min="27" max="27" width="14.57421875" style="0" customWidth="1"/>
    <col min="28" max="28" width="4.140625" style="0" customWidth="1"/>
  </cols>
  <sheetData>
    <row r="1" spans="1:28" ht="21" thickBot="1">
      <c r="A1" s="281" t="s">
        <v>195</v>
      </c>
      <c r="B1" s="281"/>
      <c r="C1" s="276" t="s">
        <v>382</v>
      </c>
      <c r="D1" s="276"/>
      <c r="E1" s="276"/>
      <c r="F1" s="276"/>
      <c r="G1" s="276"/>
      <c r="H1" s="276"/>
      <c r="I1" s="276"/>
      <c r="J1" s="276"/>
      <c r="K1" s="276"/>
      <c r="AA1" t="str">
        <f>fossil_fuels!AE3</f>
        <v>Cambridgeshire</v>
      </c>
      <c r="AB1" s="189">
        <f>IF(fossil_fuels!AF3="","",fossil_fuels!AF3)</f>
      </c>
    </row>
    <row r="2" spans="3:28" ht="15.75" customHeight="1" thickBot="1">
      <c r="C2" s="276"/>
      <c r="D2" s="276"/>
      <c r="E2" s="276"/>
      <c r="F2" s="276"/>
      <c r="G2" s="276"/>
      <c r="H2" s="276"/>
      <c r="I2" s="276"/>
      <c r="J2" s="276"/>
      <c r="K2" s="276"/>
      <c r="AA2" t="str">
        <f>fossil_fuels!AE4</f>
        <v>Essex</v>
      </c>
      <c r="AB2" s="189">
        <f>IF(fossil_fuels!AF4="","",fossil_fuels!AF4)</f>
      </c>
    </row>
    <row r="3" spans="1:28" ht="15.75" thickBot="1">
      <c r="A3" s="1" t="s">
        <v>384</v>
      </c>
      <c r="C3" s="277">
        <f>SUM(O6:O499)</f>
        <v>0</v>
      </c>
      <c r="D3" s="278"/>
      <c r="AA3" t="str">
        <f>fossil_fuels!AE5</f>
        <v>Norfolk</v>
      </c>
      <c r="AB3" s="189">
        <f>IF(fossil_fuels!AF5="","",fossil_fuels!AF5)</f>
      </c>
    </row>
    <row r="4" spans="1:28" ht="16.5" customHeight="1" thickBot="1">
      <c r="A4" s="148"/>
      <c r="B4" s="149"/>
      <c r="C4" s="150"/>
      <c r="D4" s="148"/>
      <c r="E4" s="151"/>
      <c r="F4" s="148"/>
      <c r="G4" s="148"/>
      <c r="H4" s="154"/>
      <c r="I4" s="279" t="s">
        <v>44</v>
      </c>
      <c r="J4" s="280"/>
      <c r="K4" s="280"/>
      <c r="L4" s="280"/>
      <c r="M4" s="280"/>
      <c r="N4" s="280"/>
      <c r="O4" s="280"/>
      <c r="AA4" t="str">
        <f>fossil_fuels!AE6</f>
        <v>Suffolk</v>
      </c>
      <c r="AB4" s="189">
        <f>IF(fossil_fuels!AF6="","",fossil_fuels!AF6)</f>
      </c>
    </row>
    <row r="5" spans="1:15" ht="43.5">
      <c r="A5" s="152" t="s">
        <v>196</v>
      </c>
      <c r="B5" s="153" t="s">
        <v>197</v>
      </c>
      <c r="C5" s="152" t="s">
        <v>198</v>
      </c>
      <c r="D5" s="152" t="s">
        <v>199</v>
      </c>
      <c r="E5" s="153" t="s">
        <v>200</v>
      </c>
      <c r="F5" s="152" t="s">
        <v>201</v>
      </c>
      <c r="G5" s="152" t="s">
        <v>202</v>
      </c>
      <c r="H5" s="155" t="s">
        <v>31</v>
      </c>
      <c r="I5" s="156" t="s">
        <v>203</v>
      </c>
      <c r="J5" s="156" t="s">
        <v>204</v>
      </c>
      <c r="K5" s="156" t="s">
        <v>205</v>
      </c>
      <c r="L5" s="157" t="s">
        <v>206</v>
      </c>
      <c r="M5" s="157" t="s">
        <v>207</v>
      </c>
      <c r="N5" s="157" t="s">
        <v>208</v>
      </c>
      <c r="O5" s="190" t="s">
        <v>465</v>
      </c>
    </row>
    <row r="6" spans="1:15" ht="35.25" customHeight="1">
      <c r="A6" s="158" t="s">
        <v>209</v>
      </c>
      <c r="B6" s="158" t="s">
        <v>210</v>
      </c>
      <c r="C6" s="159">
        <v>43353</v>
      </c>
      <c r="D6" s="159" t="s">
        <v>211</v>
      </c>
      <c r="E6" s="160" t="s">
        <v>212</v>
      </c>
      <c r="F6" s="159">
        <v>3315</v>
      </c>
      <c r="G6" s="159">
        <v>0.5</v>
      </c>
      <c r="H6" s="164" t="s">
        <v>34</v>
      </c>
      <c r="I6" s="165">
        <v>380812.75200000004</v>
      </c>
      <c r="J6" s="165">
        <v>205162.66666647623</v>
      </c>
      <c r="K6" s="166">
        <v>0.5387494656861601</v>
      </c>
      <c r="L6" s="167">
        <v>12</v>
      </c>
      <c r="M6" s="167" t="s">
        <v>213</v>
      </c>
      <c r="N6" s="167" t="s">
        <v>214</v>
      </c>
      <c r="O6" s="192">
        <f>IF(AND(H6=AA$1,AB$1&lt;&gt;""),J6,IF(AND(H6=AA$2,AB$2&lt;&gt;""),J6,IF(AND(H6=AA$3,AB$3&lt;&gt;""),J6,IF(AND(H6=AA$4,AB$4&lt;&gt;""),J6,""))))</f>
      </c>
    </row>
    <row r="7" spans="1:15" ht="47.25">
      <c r="A7" s="161" t="s">
        <v>215</v>
      </c>
      <c r="B7" s="161" t="s">
        <v>216</v>
      </c>
      <c r="C7" s="162">
        <v>320</v>
      </c>
      <c r="D7" s="162" t="s">
        <v>211</v>
      </c>
      <c r="E7" s="162" t="s">
        <v>217</v>
      </c>
      <c r="F7" s="162">
        <v>272</v>
      </c>
      <c r="G7" s="162">
        <v>0.5</v>
      </c>
      <c r="H7" s="167" t="s">
        <v>34</v>
      </c>
      <c r="I7" s="165">
        <v>2810.8799999999997</v>
      </c>
      <c r="J7" s="165">
        <v>1668</v>
      </c>
      <c r="K7" s="166">
        <v>0.5934084699453552</v>
      </c>
      <c r="L7" s="167">
        <v>12</v>
      </c>
      <c r="M7" s="167" t="s">
        <v>213</v>
      </c>
      <c r="N7" s="167" t="s">
        <v>214</v>
      </c>
      <c r="O7" s="192">
        <f aca="true" t="shared" si="0" ref="O7:O70">IF(AND(H7=AA$1,AB$1&lt;&gt;""),J7,IF(AND(H7=AA$2,AB$2&lt;&gt;""),J7,IF(AND(H7=AA$3,AB$3&lt;&gt;""),J7,IF(AND(H7=AA$4,AB$4&lt;&gt;""),J7,""))))</f>
      </c>
    </row>
    <row r="8" spans="1:15" ht="31.5">
      <c r="A8" s="161" t="s">
        <v>218</v>
      </c>
      <c r="B8" s="161" t="s">
        <v>219</v>
      </c>
      <c r="C8" s="162">
        <v>1600</v>
      </c>
      <c r="D8" s="162" t="s">
        <v>211</v>
      </c>
      <c r="E8" s="162" t="s">
        <v>220</v>
      </c>
      <c r="F8" s="162">
        <v>563</v>
      </c>
      <c r="G8" s="162">
        <v>0.5</v>
      </c>
      <c r="H8" s="167" t="s">
        <v>34</v>
      </c>
      <c r="I8" s="165">
        <v>2304</v>
      </c>
      <c r="J8" s="165">
        <v>288.5</v>
      </c>
      <c r="K8" s="166">
        <v>0.1252170138888889</v>
      </c>
      <c r="L8" s="167">
        <v>2</v>
      </c>
      <c r="M8" s="167" t="s">
        <v>221</v>
      </c>
      <c r="N8" s="167" t="s">
        <v>214</v>
      </c>
      <c r="O8" s="192">
        <f t="shared" si="0"/>
      </c>
    </row>
    <row r="9" spans="1:15" ht="31.5">
      <c r="A9" s="161" t="s">
        <v>222</v>
      </c>
      <c r="B9" s="161" t="s">
        <v>223</v>
      </c>
      <c r="C9" s="162">
        <v>625</v>
      </c>
      <c r="D9" s="162" t="s">
        <v>224</v>
      </c>
      <c r="E9" s="162" t="s">
        <v>225</v>
      </c>
      <c r="F9" s="162">
        <v>197</v>
      </c>
      <c r="G9" s="162">
        <v>1</v>
      </c>
      <c r="H9" s="167" t="s">
        <v>34</v>
      </c>
      <c r="I9" s="165">
        <v>5490</v>
      </c>
      <c r="J9" s="165">
        <v>2282</v>
      </c>
      <c r="K9" s="166">
        <v>0.4156648451730419</v>
      </c>
      <c r="L9" s="167">
        <v>12</v>
      </c>
      <c r="M9" s="167" t="s">
        <v>213</v>
      </c>
      <c r="N9" s="167" t="s">
        <v>214</v>
      </c>
      <c r="O9" s="192">
        <f t="shared" si="0"/>
      </c>
    </row>
    <row r="10" spans="1:15" ht="15.75">
      <c r="A10" s="161" t="s">
        <v>226</v>
      </c>
      <c r="B10" s="161" t="s">
        <v>227</v>
      </c>
      <c r="C10" s="162">
        <v>2096</v>
      </c>
      <c r="D10" s="162" t="s">
        <v>224</v>
      </c>
      <c r="E10" s="162" t="s">
        <v>225</v>
      </c>
      <c r="F10" s="162">
        <v>1370</v>
      </c>
      <c r="G10" s="162">
        <v>1</v>
      </c>
      <c r="H10" s="167" t="s">
        <v>34</v>
      </c>
      <c r="I10" s="165">
        <v>18411.263999999996</v>
      </c>
      <c r="J10" s="165">
        <v>15587</v>
      </c>
      <c r="K10" s="166">
        <v>0.8466012979880145</v>
      </c>
      <c r="L10" s="167">
        <v>12</v>
      </c>
      <c r="M10" s="167" t="s">
        <v>213</v>
      </c>
      <c r="N10" s="167" t="s">
        <v>214</v>
      </c>
      <c r="O10" s="192">
        <f t="shared" si="0"/>
      </c>
    </row>
    <row r="11" spans="1:15" ht="15.75">
      <c r="A11" s="161" t="s">
        <v>228</v>
      </c>
      <c r="B11" s="161" t="s">
        <v>229</v>
      </c>
      <c r="C11" s="162">
        <v>1330</v>
      </c>
      <c r="D11" s="162" t="s">
        <v>224</v>
      </c>
      <c r="E11" s="162" t="s">
        <v>225</v>
      </c>
      <c r="F11" s="162">
        <v>257</v>
      </c>
      <c r="G11" s="162">
        <v>1</v>
      </c>
      <c r="H11" s="167" t="s">
        <v>34</v>
      </c>
      <c r="I11" s="165">
        <v>11682.720000000003</v>
      </c>
      <c r="J11" s="165">
        <v>3120</v>
      </c>
      <c r="K11" s="166">
        <v>0.26706109536135414</v>
      </c>
      <c r="L11" s="167">
        <v>12</v>
      </c>
      <c r="M11" s="167" t="s">
        <v>213</v>
      </c>
      <c r="N11" s="167" t="s">
        <v>214</v>
      </c>
      <c r="O11" s="192">
        <f t="shared" si="0"/>
      </c>
    </row>
    <row r="12" spans="1:15" ht="31.5">
      <c r="A12" s="161" t="s">
        <v>230</v>
      </c>
      <c r="B12" s="161" t="s">
        <v>231</v>
      </c>
      <c r="C12" s="162">
        <v>2050</v>
      </c>
      <c r="D12" s="162" t="s">
        <v>224</v>
      </c>
      <c r="E12" s="162" t="s">
        <v>225</v>
      </c>
      <c r="F12" s="162">
        <v>662</v>
      </c>
      <c r="G12" s="162">
        <v>1</v>
      </c>
      <c r="H12" s="167" t="s">
        <v>34</v>
      </c>
      <c r="I12" s="165">
        <v>18007.2</v>
      </c>
      <c r="J12" s="165">
        <v>8248</v>
      </c>
      <c r="K12" s="166">
        <v>0.45803900661957436</v>
      </c>
      <c r="L12" s="167">
        <v>12</v>
      </c>
      <c r="M12" s="167" t="s">
        <v>213</v>
      </c>
      <c r="N12" s="167" t="s">
        <v>214</v>
      </c>
      <c r="O12" s="192">
        <f t="shared" si="0"/>
      </c>
    </row>
    <row r="13" spans="1:15" ht="15.75">
      <c r="A13" s="161" t="s">
        <v>232</v>
      </c>
      <c r="B13" s="161" t="s">
        <v>233</v>
      </c>
      <c r="C13" s="162">
        <v>2166</v>
      </c>
      <c r="D13" s="162" t="s">
        <v>224</v>
      </c>
      <c r="E13" s="162" t="s">
        <v>225</v>
      </c>
      <c r="F13" s="162">
        <v>1032</v>
      </c>
      <c r="G13" s="162">
        <v>1</v>
      </c>
      <c r="H13" s="167" t="s">
        <v>34</v>
      </c>
      <c r="I13" s="165">
        <v>19026.144000000004</v>
      </c>
      <c r="J13" s="165">
        <v>10182</v>
      </c>
      <c r="K13" s="166">
        <v>0.5351583589402035</v>
      </c>
      <c r="L13" s="167">
        <v>12</v>
      </c>
      <c r="M13" s="167" t="s">
        <v>213</v>
      </c>
      <c r="N13" s="167" t="s">
        <v>214</v>
      </c>
      <c r="O13" s="192">
        <f t="shared" si="0"/>
      </c>
    </row>
    <row r="14" spans="1:15" ht="31.5">
      <c r="A14" s="161" t="s">
        <v>234</v>
      </c>
      <c r="B14" s="161" t="s">
        <v>235</v>
      </c>
      <c r="C14" s="162">
        <v>660</v>
      </c>
      <c r="D14" s="162" t="s">
        <v>224</v>
      </c>
      <c r="E14" s="162" t="s">
        <v>225</v>
      </c>
      <c r="F14" s="162">
        <v>142</v>
      </c>
      <c r="G14" s="162">
        <v>1</v>
      </c>
      <c r="H14" s="167" t="s">
        <v>34</v>
      </c>
      <c r="I14" s="165">
        <v>5797.44</v>
      </c>
      <c r="J14" s="165">
        <v>1877</v>
      </c>
      <c r="K14" s="166">
        <v>0.3237635922062152</v>
      </c>
      <c r="L14" s="167">
        <v>12</v>
      </c>
      <c r="M14" s="167" t="s">
        <v>213</v>
      </c>
      <c r="N14" s="167" t="s">
        <v>214</v>
      </c>
      <c r="O14" s="192">
        <f t="shared" si="0"/>
      </c>
    </row>
    <row r="15" spans="1:15" ht="15.75">
      <c r="A15" s="161" t="s">
        <v>236</v>
      </c>
      <c r="B15" s="161" t="s">
        <v>237</v>
      </c>
      <c r="C15" s="162">
        <v>375</v>
      </c>
      <c r="D15" s="162" t="s">
        <v>224</v>
      </c>
      <c r="E15" s="162" t="s">
        <v>225</v>
      </c>
      <c r="F15" s="162">
        <v>62</v>
      </c>
      <c r="G15" s="162">
        <v>1</v>
      </c>
      <c r="H15" s="167" t="s">
        <v>34</v>
      </c>
      <c r="I15" s="165">
        <v>3294</v>
      </c>
      <c r="J15" s="165">
        <v>839</v>
      </c>
      <c r="K15" s="166">
        <v>0.2547055251973285</v>
      </c>
      <c r="L15" s="167">
        <v>12</v>
      </c>
      <c r="M15" s="167" t="s">
        <v>213</v>
      </c>
      <c r="N15" s="167" t="s">
        <v>214</v>
      </c>
      <c r="O15" s="192">
        <f t="shared" si="0"/>
      </c>
    </row>
    <row r="16" spans="1:15" ht="31.5">
      <c r="A16" s="161" t="s">
        <v>238</v>
      </c>
      <c r="B16" s="161" t="s">
        <v>239</v>
      </c>
      <c r="C16" s="162">
        <v>3345</v>
      </c>
      <c r="D16" s="162" t="s">
        <v>224</v>
      </c>
      <c r="E16" s="162" t="s">
        <v>225</v>
      </c>
      <c r="F16" s="162">
        <v>1229</v>
      </c>
      <c r="G16" s="162">
        <v>1</v>
      </c>
      <c r="H16" s="167" t="s">
        <v>34</v>
      </c>
      <c r="I16" s="165">
        <v>29382.48</v>
      </c>
      <c r="J16" s="165">
        <v>12731</v>
      </c>
      <c r="K16" s="166">
        <v>0.4332854136206338</v>
      </c>
      <c r="L16" s="167">
        <v>12</v>
      </c>
      <c r="M16" s="167" t="s">
        <v>213</v>
      </c>
      <c r="N16" s="167" t="s">
        <v>214</v>
      </c>
      <c r="O16" s="192">
        <f t="shared" si="0"/>
      </c>
    </row>
    <row r="17" spans="1:15" ht="31.5">
      <c r="A17" s="161" t="s">
        <v>240</v>
      </c>
      <c r="B17" s="161" t="s">
        <v>241</v>
      </c>
      <c r="C17" s="162">
        <v>2384</v>
      </c>
      <c r="D17" s="162" t="s">
        <v>224</v>
      </c>
      <c r="E17" s="162" t="s">
        <v>225</v>
      </c>
      <c r="F17" s="162">
        <v>525</v>
      </c>
      <c r="G17" s="162">
        <v>1</v>
      </c>
      <c r="H17" s="167" t="s">
        <v>34</v>
      </c>
      <c r="I17" s="165">
        <v>20941.055999999997</v>
      </c>
      <c r="J17" s="165">
        <v>16409</v>
      </c>
      <c r="K17" s="166">
        <v>0.783580350484713</v>
      </c>
      <c r="L17" s="167">
        <v>12</v>
      </c>
      <c r="M17" s="167" t="s">
        <v>213</v>
      </c>
      <c r="N17" s="167" t="s">
        <v>214</v>
      </c>
      <c r="O17" s="192">
        <f t="shared" si="0"/>
      </c>
    </row>
    <row r="18" spans="1:15" ht="31.5">
      <c r="A18" s="161" t="s">
        <v>242</v>
      </c>
      <c r="B18" s="161" t="s">
        <v>243</v>
      </c>
      <c r="C18" s="162">
        <v>2667</v>
      </c>
      <c r="D18" s="162" t="s">
        <v>224</v>
      </c>
      <c r="E18" s="162" t="s">
        <v>225</v>
      </c>
      <c r="F18" s="162">
        <v>790</v>
      </c>
      <c r="G18" s="162">
        <v>1</v>
      </c>
      <c r="H18" s="167" t="s">
        <v>34</v>
      </c>
      <c r="I18" s="165">
        <v>23426.928</v>
      </c>
      <c r="J18" s="165">
        <v>12758</v>
      </c>
      <c r="K18" s="166">
        <v>0.5445869812721498</v>
      </c>
      <c r="L18" s="167">
        <v>12</v>
      </c>
      <c r="M18" s="167" t="s">
        <v>213</v>
      </c>
      <c r="N18" s="167" t="s">
        <v>214</v>
      </c>
      <c r="O18" s="192">
        <f t="shared" si="0"/>
      </c>
    </row>
    <row r="19" spans="1:15" ht="31.5">
      <c r="A19" s="161" t="s">
        <v>244</v>
      </c>
      <c r="B19" s="161" t="s">
        <v>245</v>
      </c>
      <c r="C19" s="162">
        <v>97000</v>
      </c>
      <c r="D19" s="162" t="s">
        <v>246</v>
      </c>
      <c r="E19" s="162" t="s">
        <v>225</v>
      </c>
      <c r="F19" s="162">
        <v>12406</v>
      </c>
      <c r="G19" s="162">
        <v>0.666666666666</v>
      </c>
      <c r="H19" s="167" t="s">
        <v>34</v>
      </c>
      <c r="I19" s="165">
        <v>852048</v>
      </c>
      <c r="J19" s="165">
        <v>311158.66666635557</v>
      </c>
      <c r="K19" s="166">
        <v>0.36518912862462627</v>
      </c>
      <c r="L19" s="167">
        <v>12</v>
      </c>
      <c r="M19" s="167" t="s">
        <v>213</v>
      </c>
      <c r="N19" s="167" t="s">
        <v>214</v>
      </c>
      <c r="O19" s="192">
        <f t="shared" si="0"/>
      </c>
    </row>
    <row r="20" spans="1:15" ht="31.5">
      <c r="A20" s="161" t="s">
        <v>247</v>
      </c>
      <c r="B20" s="161" t="s">
        <v>248</v>
      </c>
      <c r="C20" s="162">
        <v>97200</v>
      </c>
      <c r="D20" s="162" t="s">
        <v>246</v>
      </c>
      <c r="E20" s="162" t="s">
        <v>225</v>
      </c>
      <c r="F20" s="162">
        <v>13188</v>
      </c>
      <c r="G20" s="162">
        <v>0.666666666666</v>
      </c>
      <c r="H20" s="167" t="s">
        <v>34</v>
      </c>
      <c r="I20" s="165">
        <v>853804.8</v>
      </c>
      <c r="J20" s="165">
        <v>266203.9999997338</v>
      </c>
      <c r="K20" s="166">
        <v>0.31178555098277005</v>
      </c>
      <c r="L20" s="167">
        <v>12</v>
      </c>
      <c r="M20" s="167" t="s">
        <v>213</v>
      </c>
      <c r="N20" s="167" t="s">
        <v>214</v>
      </c>
      <c r="O20" s="192">
        <f t="shared" si="0"/>
      </c>
    </row>
    <row r="21" spans="1:15" ht="31.5">
      <c r="A21" s="161" t="s">
        <v>249</v>
      </c>
      <c r="B21" s="161" t="s">
        <v>250</v>
      </c>
      <c r="C21" s="162">
        <v>225</v>
      </c>
      <c r="D21" s="162" t="s">
        <v>251</v>
      </c>
      <c r="E21" s="162" t="s">
        <v>225</v>
      </c>
      <c r="F21" s="162">
        <v>18</v>
      </c>
      <c r="G21" s="162">
        <v>1</v>
      </c>
      <c r="H21" s="167" t="s">
        <v>34</v>
      </c>
      <c r="I21" s="165">
        <v>1814.4</v>
      </c>
      <c r="J21" s="165">
        <v>318</v>
      </c>
      <c r="K21" s="166">
        <v>0.17526455026455026</v>
      </c>
      <c r="L21" s="167">
        <v>11</v>
      </c>
      <c r="M21" s="167" t="s">
        <v>213</v>
      </c>
      <c r="N21" s="167" t="s">
        <v>214</v>
      </c>
      <c r="O21" s="192">
        <f t="shared" si="0"/>
      </c>
    </row>
    <row r="22" spans="1:15" ht="31.5">
      <c r="A22" s="161" t="s">
        <v>252</v>
      </c>
      <c r="B22" s="161" t="s">
        <v>253</v>
      </c>
      <c r="C22" s="162">
        <v>2000</v>
      </c>
      <c r="D22" s="162" t="s">
        <v>251</v>
      </c>
      <c r="E22" s="162" t="s">
        <v>225</v>
      </c>
      <c r="F22" s="162">
        <v>298</v>
      </c>
      <c r="G22" s="162">
        <v>1</v>
      </c>
      <c r="H22" s="167" t="s">
        <v>34</v>
      </c>
      <c r="I22" s="165">
        <v>17568</v>
      </c>
      <c r="J22" s="165">
        <v>5379</v>
      </c>
      <c r="K22" s="166">
        <v>0.306181693989071</v>
      </c>
      <c r="L22" s="167">
        <v>12</v>
      </c>
      <c r="M22" s="167" t="s">
        <v>213</v>
      </c>
      <c r="N22" s="167" t="s">
        <v>214</v>
      </c>
      <c r="O22" s="192">
        <f t="shared" si="0"/>
      </c>
    </row>
    <row r="23" spans="1:15" ht="31.5">
      <c r="A23" s="161" t="s">
        <v>254</v>
      </c>
      <c r="B23" s="161" t="s">
        <v>255</v>
      </c>
      <c r="C23" s="162">
        <v>16000</v>
      </c>
      <c r="D23" s="162" t="s">
        <v>251</v>
      </c>
      <c r="E23" s="162" t="s">
        <v>225</v>
      </c>
      <c r="F23" s="162">
        <v>1702</v>
      </c>
      <c r="G23" s="162">
        <v>1</v>
      </c>
      <c r="H23" s="167" t="s">
        <v>34</v>
      </c>
      <c r="I23" s="165">
        <v>140544</v>
      </c>
      <c r="J23" s="165">
        <v>32220</v>
      </c>
      <c r="K23" s="166">
        <v>0.22925204918032788</v>
      </c>
      <c r="L23" s="167">
        <v>12</v>
      </c>
      <c r="M23" s="167" t="s">
        <v>213</v>
      </c>
      <c r="N23" s="167" t="s">
        <v>214</v>
      </c>
      <c r="O23" s="192">
        <f t="shared" si="0"/>
      </c>
    </row>
    <row r="24" spans="1:15" ht="31.5">
      <c r="A24" s="161" t="s">
        <v>256</v>
      </c>
      <c r="B24" s="161" t="s">
        <v>257</v>
      </c>
      <c r="C24" s="162">
        <v>16000</v>
      </c>
      <c r="D24" s="162" t="s">
        <v>251</v>
      </c>
      <c r="E24" s="162" t="s">
        <v>225</v>
      </c>
      <c r="F24" s="162">
        <v>2117</v>
      </c>
      <c r="G24" s="162">
        <v>1</v>
      </c>
      <c r="H24" s="167" t="s">
        <v>34</v>
      </c>
      <c r="I24" s="165">
        <v>140544</v>
      </c>
      <c r="J24" s="165">
        <v>40461</v>
      </c>
      <c r="K24" s="166">
        <v>0.2878884904371585</v>
      </c>
      <c r="L24" s="167">
        <v>12</v>
      </c>
      <c r="M24" s="167" t="s">
        <v>213</v>
      </c>
      <c r="N24" s="167" t="s">
        <v>214</v>
      </c>
      <c r="O24" s="192">
        <f t="shared" si="0"/>
      </c>
    </row>
    <row r="25" spans="1:15" ht="31.5">
      <c r="A25" s="161" t="s">
        <v>258</v>
      </c>
      <c r="B25" s="161" t="s">
        <v>259</v>
      </c>
      <c r="C25" s="162">
        <v>10000</v>
      </c>
      <c r="D25" s="162" t="s">
        <v>251</v>
      </c>
      <c r="E25" s="162" t="s">
        <v>225</v>
      </c>
      <c r="F25" s="162">
        <v>1244</v>
      </c>
      <c r="G25" s="162">
        <v>1</v>
      </c>
      <c r="H25" s="167" t="s">
        <v>34</v>
      </c>
      <c r="I25" s="165">
        <v>87840</v>
      </c>
      <c r="J25" s="165">
        <v>23150</v>
      </c>
      <c r="K25" s="166">
        <v>0.26354735883424407</v>
      </c>
      <c r="L25" s="167">
        <v>12</v>
      </c>
      <c r="M25" s="167" t="s">
        <v>213</v>
      </c>
      <c r="N25" s="167" t="s">
        <v>214</v>
      </c>
      <c r="O25" s="192">
        <f t="shared" si="0"/>
      </c>
    </row>
    <row r="26" spans="1:15" ht="31.5">
      <c r="A26" s="161" t="s">
        <v>260</v>
      </c>
      <c r="B26" s="161" t="s">
        <v>261</v>
      </c>
      <c r="C26" s="162">
        <v>14000</v>
      </c>
      <c r="D26" s="162" t="s">
        <v>251</v>
      </c>
      <c r="E26" s="162" t="s">
        <v>225</v>
      </c>
      <c r="F26" s="162">
        <v>1679</v>
      </c>
      <c r="G26" s="162">
        <v>1</v>
      </c>
      <c r="H26" s="167" t="s">
        <v>34</v>
      </c>
      <c r="I26" s="165">
        <v>122976</v>
      </c>
      <c r="J26" s="165">
        <v>33371</v>
      </c>
      <c r="K26" s="166">
        <v>0.27136189175123604</v>
      </c>
      <c r="L26" s="167">
        <v>12</v>
      </c>
      <c r="M26" s="167" t="s">
        <v>213</v>
      </c>
      <c r="N26" s="167" t="s">
        <v>214</v>
      </c>
      <c r="O26" s="192">
        <f t="shared" si="0"/>
      </c>
    </row>
    <row r="27" spans="1:15" ht="31.5">
      <c r="A27" s="161" t="s">
        <v>262</v>
      </c>
      <c r="B27" s="161" t="s">
        <v>263</v>
      </c>
      <c r="C27" s="162">
        <v>14400</v>
      </c>
      <c r="D27" s="162" t="s">
        <v>251</v>
      </c>
      <c r="E27" s="162" t="s">
        <v>225</v>
      </c>
      <c r="F27" s="162">
        <v>2721</v>
      </c>
      <c r="G27" s="162">
        <v>1</v>
      </c>
      <c r="H27" s="167" t="s">
        <v>34</v>
      </c>
      <c r="I27" s="165">
        <v>126489.6</v>
      </c>
      <c r="J27" s="165">
        <v>41367</v>
      </c>
      <c r="K27" s="166">
        <v>0.32703874468731026</v>
      </c>
      <c r="L27" s="167">
        <v>12</v>
      </c>
      <c r="M27" s="167" t="s">
        <v>213</v>
      </c>
      <c r="N27" s="167" t="s">
        <v>214</v>
      </c>
      <c r="O27" s="192">
        <f t="shared" si="0"/>
      </c>
    </row>
    <row r="28" spans="1:15" ht="31.5">
      <c r="A28" s="161" t="s">
        <v>264</v>
      </c>
      <c r="B28" s="161" t="s">
        <v>265</v>
      </c>
      <c r="C28" s="162">
        <v>10000</v>
      </c>
      <c r="D28" s="162" t="s">
        <v>251</v>
      </c>
      <c r="E28" s="162" t="s">
        <v>225</v>
      </c>
      <c r="F28" s="162">
        <v>1459</v>
      </c>
      <c r="G28" s="162">
        <v>1</v>
      </c>
      <c r="H28" s="167" t="s">
        <v>34</v>
      </c>
      <c r="I28" s="165">
        <v>87840</v>
      </c>
      <c r="J28" s="165">
        <v>26678</v>
      </c>
      <c r="K28" s="166">
        <v>0.3037112932604736</v>
      </c>
      <c r="L28" s="167">
        <v>12</v>
      </c>
      <c r="M28" s="167" t="s">
        <v>213</v>
      </c>
      <c r="N28" s="167" t="s">
        <v>214</v>
      </c>
      <c r="O28" s="192">
        <f t="shared" si="0"/>
      </c>
    </row>
    <row r="29" spans="1:15" ht="31.5">
      <c r="A29" s="161" t="s">
        <v>266</v>
      </c>
      <c r="B29" s="161" t="s">
        <v>267</v>
      </c>
      <c r="C29" s="162">
        <v>20000</v>
      </c>
      <c r="D29" s="162" t="s">
        <v>251</v>
      </c>
      <c r="E29" s="162" t="s">
        <v>225</v>
      </c>
      <c r="F29" s="162">
        <v>2349</v>
      </c>
      <c r="G29" s="162">
        <v>1</v>
      </c>
      <c r="H29" s="167" t="s">
        <v>34</v>
      </c>
      <c r="I29" s="165">
        <v>175680</v>
      </c>
      <c r="J29" s="165">
        <v>43534</v>
      </c>
      <c r="K29" s="166">
        <v>0.2478028233151184</v>
      </c>
      <c r="L29" s="167">
        <v>12</v>
      </c>
      <c r="M29" s="167" t="s">
        <v>213</v>
      </c>
      <c r="N29" s="167" t="s">
        <v>214</v>
      </c>
      <c r="O29" s="192">
        <f t="shared" si="0"/>
      </c>
    </row>
    <row r="30" spans="1:15" ht="31.5">
      <c r="A30" s="161" t="s">
        <v>268</v>
      </c>
      <c r="B30" s="161" t="s">
        <v>269</v>
      </c>
      <c r="C30" s="162">
        <v>2600</v>
      </c>
      <c r="D30" s="162" t="s">
        <v>251</v>
      </c>
      <c r="E30" s="162" t="s">
        <v>225</v>
      </c>
      <c r="F30" s="162">
        <v>275</v>
      </c>
      <c r="G30" s="162">
        <v>1</v>
      </c>
      <c r="H30" s="167" t="s">
        <v>34</v>
      </c>
      <c r="I30" s="165">
        <v>22838.4</v>
      </c>
      <c r="J30" s="165">
        <v>5123</v>
      </c>
      <c r="K30" s="166">
        <v>0.22431518845453272</v>
      </c>
      <c r="L30" s="167">
        <v>12</v>
      </c>
      <c r="M30" s="167" t="s">
        <v>213</v>
      </c>
      <c r="N30" s="167" t="s">
        <v>214</v>
      </c>
      <c r="O30" s="192">
        <f t="shared" si="0"/>
      </c>
    </row>
    <row r="31" spans="1:15" ht="31.5">
      <c r="A31" s="161" t="s">
        <v>270</v>
      </c>
      <c r="B31" s="161" t="s">
        <v>271</v>
      </c>
      <c r="C31" s="162">
        <v>26000</v>
      </c>
      <c r="D31" s="162" t="s">
        <v>251</v>
      </c>
      <c r="E31" s="162" t="s">
        <v>225</v>
      </c>
      <c r="F31" s="162">
        <v>3041</v>
      </c>
      <c r="G31" s="162">
        <v>1</v>
      </c>
      <c r="H31" s="167" t="s">
        <v>34</v>
      </c>
      <c r="I31" s="165">
        <v>228384</v>
      </c>
      <c r="J31" s="165">
        <v>57017</v>
      </c>
      <c r="K31" s="166">
        <v>0.24965409135491104</v>
      </c>
      <c r="L31" s="167">
        <v>12</v>
      </c>
      <c r="M31" s="167" t="s">
        <v>213</v>
      </c>
      <c r="N31" s="167" t="s">
        <v>214</v>
      </c>
      <c r="O31" s="192">
        <f t="shared" si="0"/>
      </c>
    </row>
    <row r="32" spans="1:15" ht="31.5">
      <c r="A32" s="161" t="s">
        <v>272</v>
      </c>
      <c r="B32" s="161" t="s">
        <v>273</v>
      </c>
      <c r="C32" s="162">
        <v>1800</v>
      </c>
      <c r="D32" s="162" t="s">
        <v>251</v>
      </c>
      <c r="E32" s="162" t="s">
        <v>225</v>
      </c>
      <c r="F32" s="162">
        <v>376</v>
      </c>
      <c r="G32" s="162">
        <v>1</v>
      </c>
      <c r="H32" s="167" t="s">
        <v>34</v>
      </c>
      <c r="I32" s="165">
        <v>15811.2</v>
      </c>
      <c r="J32" s="165">
        <v>6970</v>
      </c>
      <c r="K32" s="166">
        <v>0.4408267557174661</v>
      </c>
      <c r="L32" s="167">
        <v>12</v>
      </c>
      <c r="M32" s="167" t="s">
        <v>213</v>
      </c>
      <c r="N32" s="167" t="s">
        <v>214</v>
      </c>
      <c r="O32" s="192">
        <f t="shared" si="0"/>
      </c>
    </row>
    <row r="33" spans="1:15" ht="47.25">
      <c r="A33" s="161" t="s">
        <v>274</v>
      </c>
      <c r="B33" s="161" t="s">
        <v>275</v>
      </c>
      <c r="C33" s="162">
        <v>2136</v>
      </c>
      <c r="D33" s="162" t="s">
        <v>276</v>
      </c>
      <c r="E33" s="162" t="s">
        <v>225</v>
      </c>
      <c r="F33" s="162">
        <v>120</v>
      </c>
      <c r="G33" s="162">
        <v>1</v>
      </c>
      <c r="H33" s="167" t="s">
        <v>34</v>
      </c>
      <c r="I33" s="165">
        <v>17224.704</v>
      </c>
      <c r="J33" s="165">
        <v>2356</v>
      </c>
      <c r="K33" s="166">
        <v>0.13678028951905355</v>
      </c>
      <c r="L33" s="167">
        <v>11</v>
      </c>
      <c r="M33" s="167" t="s">
        <v>277</v>
      </c>
      <c r="N33" s="167" t="s">
        <v>214</v>
      </c>
      <c r="O33" s="192">
        <f t="shared" si="0"/>
      </c>
    </row>
    <row r="34" spans="1:15" ht="47.25">
      <c r="A34" s="161" t="s">
        <v>278</v>
      </c>
      <c r="B34" s="161" t="s">
        <v>279</v>
      </c>
      <c r="C34" s="162">
        <v>11400</v>
      </c>
      <c r="D34" s="162" t="s">
        <v>211</v>
      </c>
      <c r="E34" s="162" t="s">
        <v>280</v>
      </c>
      <c r="F34" s="162">
        <v>1982</v>
      </c>
      <c r="G34" s="162">
        <v>0.666666666666</v>
      </c>
      <c r="H34" s="167" t="s">
        <v>37</v>
      </c>
      <c r="I34" s="165">
        <v>58550.399999999994</v>
      </c>
      <c r="J34" s="165">
        <v>11312.666666655354</v>
      </c>
      <c r="K34" s="166">
        <v>0.19321245741541226</v>
      </c>
      <c r="L34" s="167">
        <v>7</v>
      </c>
      <c r="M34" s="167" t="s">
        <v>213</v>
      </c>
      <c r="N34" s="167" t="s">
        <v>281</v>
      </c>
      <c r="O34" s="192">
        <f t="shared" si="0"/>
      </c>
    </row>
    <row r="35" spans="1:15" ht="63">
      <c r="A35" s="161" t="s">
        <v>282</v>
      </c>
      <c r="B35" s="161" t="s">
        <v>283</v>
      </c>
      <c r="C35" s="162">
        <v>2880</v>
      </c>
      <c r="D35" s="162" t="s">
        <v>211</v>
      </c>
      <c r="E35" s="162" t="s">
        <v>284</v>
      </c>
      <c r="F35" s="162">
        <v>1409</v>
      </c>
      <c r="G35" s="162">
        <v>1</v>
      </c>
      <c r="H35" s="167" t="s">
        <v>37</v>
      </c>
      <c r="I35" s="165">
        <v>25297.920000000002</v>
      </c>
      <c r="J35" s="165">
        <v>15521</v>
      </c>
      <c r="K35" s="166">
        <v>0.6135287011738514</v>
      </c>
      <c r="L35" s="167">
        <v>12</v>
      </c>
      <c r="M35" s="167" t="s">
        <v>213</v>
      </c>
      <c r="N35" s="167" t="s">
        <v>214</v>
      </c>
      <c r="O35" s="192">
        <f t="shared" si="0"/>
      </c>
    </row>
    <row r="36" spans="1:15" ht="31.5">
      <c r="A36" s="161" t="s">
        <v>285</v>
      </c>
      <c r="B36" s="161" t="s">
        <v>286</v>
      </c>
      <c r="C36" s="162">
        <v>1131000</v>
      </c>
      <c r="D36" s="162" t="s">
        <v>211</v>
      </c>
      <c r="E36" s="162" t="s">
        <v>280</v>
      </c>
      <c r="F36" s="162">
        <v>334284</v>
      </c>
      <c r="G36" s="162">
        <v>0.666666666666</v>
      </c>
      <c r="H36" s="167" t="s">
        <v>37</v>
      </c>
      <c r="I36" s="165">
        <v>2470104</v>
      </c>
      <c r="J36" s="165">
        <v>573019.3333327604</v>
      </c>
      <c r="K36" s="166">
        <v>0.23198186527075798</v>
      </c>
      <c r="L36" s="167">
        <v>3</v>
      </c>
      <c r="M36" s="167" t="s">
        <v>281</v>
      </c>
      <c r="N36" s="167" t="s">
        <v>221</v>
      </c>
      <c r="O36" s="192">
        <f t="shared" si="0"/>
      </c>
    </row>
    <row r="37" spans="1:15" ht="15.75">
      <c r="A37" s="161" t="s">
        <v>287</v>
      </c>
      <c r="B37" s="161" t="s">
        <v>288</v>
      </c>
      <c r="C37" s="162">
        <v>3952</v>
      </c>
      <c r="D37" s="162" t="s">
        <v>224</v>
      </c>
      <c r="E37" s="162" t="s">
        <v>225</v>
      </c>
      <c r="F37" s="162">
        <v>90</v>
      </c>
      <c r="G37" s="162">
        <v>1</v>
      </c>
      <c r="H37" s="167" t="s">
        <v>37</v>
      </c>
      <c r="I37" s="165">
        <v>34714.368</v>
      </c>
      <c r="J37" s="165">
        <v>1061</v>
      </c>
      <c r="K37" s="166">
        <v>0.03056371356090942</v>
      </c>
      <c r="L37" s="167">
        <v>12</v>
      </c>
      <c r="M37" s="167" t="s">
        <v>213</v>
      </c>
      <c r="N37" s="167" t="s">
        <v>214</v>
      </c>
      <c r="O37" s="192">
        <f t="shared" si="0"/>
      </c>
    </row>
    <row r="38" spans="1:15" ht="15.75">
      <c r="A38" s="161" t="s">
        <v>289</v>
      </c>
      <c r="B38" s="161" t="s">
        <v>290</v>
      </c>
      <c r="C38" s="162">
        <v>4074</v>
      </c>
      <c r="D38" s="162" t="s">
        <v>224</v>
      </c>
      <c r="E38" s="162" t="s">
        <v>225</v>
      </c>
      <c r="F38" s="162">
        <v>2302</v>
      </c>
      <c r="G38" s="162">
        <v>1</v>
      </c>
      <c r="H38" s="167" t="s">
        <v>37</v>
      </c>
      <c r="I38" s="165">
        <v>35786.016</v>
      </c>
      <c r="J38" s="165">
        <v>28232</v>
      </c>
      <c r="K38" s="166">
        <v>0.7889115122510424</v>
      </c>
      <c r="L38" s="167">
        <v>12</v>
      </c>
      <c r="M38" s="167" t="s">
        <v>213</v>
      </c>
      <c r="N38" s="167" t="s">
        <v>214</v>
      </c>
      <c r="O38" s="192">
        <f t="shared" si="0"/>
      </c>
    </row>
    <row r="39" spans="1:15" ht="15.75">
      <c r="A39" s="161" t="s">
        <v>291</v>
      </c>
      <c r="B39" s="161" t="s">
        <v>292</v>
      </c>
      <c r="C39" s="162">
        <v>12117</v>
      </c>
      <c r="D39" s="162" t="s">
        <v>224</v>
      </c>
      <c r="E39" s="162" t="s">
        <v>225</v>
      </c>
      <c r="F39" s="162">
        <v>721</v>
      </c>
      <c r="G39" s="162">
        <v>1</v>
      </c>
      <c r="H39" s="167" t="s">
        <v>37</v>
      </c>
      <c r="I39" s="165">
        <v>106435.72799999999</v>
      </c>
      <c r="J39" s="165">
        <v>84085</v>
      </c>
      <c r="K39" s="166">
        <v>0.7900072802621316</v>
      </c>
      <c r="L39" s="167">
        <v>12</v>
      </c>
      <c r="M39" s="167" t="s">
        <v>213</v>
      </c>
      <c r="N39" s="167" t="s">
        <v>214</v>
      </c>
      <c r="O39" s="192">
        <f t="shared" si="0"/>
      </c>
    </row>
    <row r="40" spans="1:15" ht="15.75">
      <c r="A40" s="161" t="s">
        <v>293</v>
      </c>
      <c r="B40" s="161" t="s">
        <v>294</v>
      </c>
      <c r="C40" s="162">
        <v>9517</v>
      </c>
      <c r="D40" s="162" t="s">
        <v>224</v>
      </c>
      <c r="E40" s="162" t="s">
        <v>225</v>
      </c>
      <c r="F40" s="162">
        <v>980</v>
      </c>
      <c r="G40" s="162">
        <v>1</v>
      </c>
      <c r="H40" s="167" t="s">
        <v>37</v>
      </c>
      <c r="I40" s="165">
        <v>83597.328</v>
      </c>
      <c r="J40" s="165">
        <v>61919</v>
      </c>
      <c r="K40" s="166">
        <v>0.7406815681955768</v>
      </c>
      <c r="L40" s="167">
        <v>12</v>
      </c>
      <c r="M40" s="167" t="s">
        <v>213</v>
      </c>
      <c r="N40" s="167" t="s">
        <v>214</v>
      </c>
      <c r="O40" s="192">
        <f t="shared" si="0"/>
      </c>
    </row>
    <row r="41" spans="1:15" ht="15.75">
      <c r="A41" s="161" t="s">
        <v>295</v>
      </c>
      <c r="B41" s="161" t="s">
        <v>296</v>
      </c>
      <c r="C41" s="162">
        <v>3759</v>
      </c>
      <c r="D41" s="162" t="s">
        <v>224</v>
      </c>
      <c r="E41" s="162" t="s">
        <v>225</v>
      </c>
      <c r="F41" s="162">
        <v>383</v>
      </c>
      <c r="G41" s="162">
        <v>1</v>
      </c>
      <c r="H41" s="167" t="s">
        <v>37</v>
      </c>
      <c r="I41" s="165">
        <v>33019.056</v>
      </c>
      <c r="J41" s="165">
        <v>27202</v>
      </c>
      <c r="K41" s="166">
        <v>0.8238273074796567</v>
      </c>
      <c r="L41" s="167">
        <v>12</v>
      </c>
      <c r="M41" s="167" t="s">
        <v>213</v>
      </c>
      <c r="N41" s="167" t="s">
        <v>214</v>
      </c>
      <c r="O41" s="192">
        <f t="shared" si="0"/>
      </c>
    </row>
    <row r="42" spans="1:15" ht="31.5">
      <c r="A42" s="161" t="s">
        <v>297</v>
      </c>
      <c r="B42" s="161" t="s">
        <v>298</v>
      </c>
      <c r="C42" s="162">
        <v>4074</v>
      </c>
      <c r="D42" s="162" t="s">
        <v>224</v>
      </c>
      <c r="E42" s="162" t="s">
        <v>225</v>
      </c>
      <c r="F42" s="162">
        <v>2117</v>
      </c>
      <c r="G42" s="162">
        <v>1</v>
      </c>
      <c r="H42" s="167" t="s">
        <v>37</v>
      </c>
      <c r="I42" s="165">
        <v>35786.016</v>
      </c>
      <c r="J42" s="165">
        <v>27838</v>
      </c>
      <c r="K42" s="166">
        <v>0.7779016250369977</v>
      </c>
      <c r="L42" s="167">
        <v>12</v>
      </c>
      <c r="M42" s="167" t="s">
        <v>213</v>
      </c>
      <c r="N42" s="167" t="s">
        <v>214</v>
      </c>
      <c r="O42" s="192">
        <f t="shared" si="0"/>
      </c>
    </row>
    <row r="43" spans="1:15" ht="31.5">
      <c r="A43" s="161" t="s">
        <v>299</v>
      </c>
      <c r="B43" s="161" t="s">
        <v>300</v>
      </c>
      <c r="C43" s="162">
        <v>4074</v>
      </c>
      <c r="D43" s="162" t="s">
        <v>224</v>
      </c>
      <c r="E43" s="162" t="s">
        <v>225</v>
      </c>
      <c r="F43" s="162">
        <v>2454</v>
      </c>
      <c r="G43" s="162">
        <v>1</v>
      </c>
      <c r="H43" s="167" t="s">
        <v>37</v>
      </c>
      <c r="I43" s="165">
        <v>35786.016</v>
      </c>
      <c r="J43" s="165">
        <v>24483</v>
      </c>
      <c r="K43" s="166">
        <v>0.6841499204605508</v>
      </c>
      <c r="L43" s="167">
        <v>12</v>
      </c>
      <c r="M43" s="167" t="s">
        <v>213</v>
      </c>
      <c r="N43" s="167" t="s">
        <v>214</v>
      </c>
      <c r="O43" s="192">
        <f t="shared" si="0"/>
      </c>
    </row>
    <row r="44" spans="1:15" ht="31.5">
      <c r="A44" s="161" t="s">
        <v>301</v>
      </c>
      <c r="B44" s="161" t="s">
        <v>302</v>
      </c>
      <c r="C44" s="162">
        <v>5250</v>
      </c>
      <c r="D44" s="162" t="s">
        <v>224</v>
      </c>
      <c r="E44" s="162" t="s">
        <v>225</v>
      </c>
      <c r="F44" s="162">
        <v>770</v>
      </c>
      <c r="G44" s="162">
        <v>1</v>
      </c>
      <c r="H44" s="167" t="s">
        <v>37</v>
      </c>
      <c r="I44" s="165">
        <v>46116</v>
      </c>
      <c r="J44" s="165">
        <v>37879</v>
      </c>
      <c r="K44" s="166">
        <v>0.8213852025327435</v>
      </c>
      <c r="L44" s="167">
        <v>12</v>
      </c>
      <c r="M44" s="167" t="s">
        <v>213</v>
      </c>
      <c r="N44" s="167" t="s">
        <v>214</v>
      </c>
      <c r="O44" s="192">
        <f t="shared" si="0"/>
      </c>
    </row>
    <row r="45" spans="1:15" ht="31.5">
      <c r="A45" s="161" t="s">
        <v>303</v>
      </c>
      <c r="B45" s="161" t="s">
        <v>304</v>
      </c>
      <c r="C45" s="162">
        <v>6170</v>
      </c>
      <c r="D45" s="162" t="s">
        <v>224</v>
      </c>
      <c r="E45" s="162" t="s">
        <v>225</v>
      </c>
      <c r="F45" s="162">
        <v>387</v>
      </c>
      <c r="G45" s="162">
        <v>1</v>
      </c>
      <c r="H45" s="167" t="s">
        <v>37</v>
      </c>
      <c r="I45" s="165">
        <v>54197.28</v>
      </c>
      <c r="J45" s="165">
        <v>25928</v>
      </c>
      <c r="K45" s="166">
        <v>0.4784003920491951</v>
      </c>
      <c r="L45" s="167">
        <v>12</v>
      </c>
      <c r="M45" s="167" t="s">
        <v>213</v>
      </c>
      <c r="N45" s="167" t="s">
        <v>214</v>
      </c>
      <c r="O45" s="192">
        <f t="shared" si="0"/>
      </c>
    </row>
    <row r="46" spans="1:15" ht="15.75">
      <c r="A46" s="161" t="s">
        <v>305</v>
      </c>
      <c r="B46" s="161" t="s">
        <v>306</v>
      </c>
      <c r="C46" s="162">
        <v>2018</v>
      </c>
      <c r="D46" s="162" t="s">
        <v>224</v>
      </c>
      <c r="E46" s="162" t="s">
        <v>225</v>
      </c>
      <c r="F46" s="162">
        <v>92</v>
      </c>
      <c r="G46" s="162">
        <v>1</v>
      </c>
      <c r="H46" s="167" t="s">
        <v>37</v>
      </c>
      <c r="I46" s="165">
        <v>17726.112</v>
      </c>
      <c r="J46" s="165">
        <v>3675</v>
      </c>
      <c r="K46" s="166">
        <v>0.2073212670663482</v>
      </c>
      <c r="L46" s="167">
        <v>12</v>
      </c>
      <c r="M46" s="167" t="s">
        <v>213</v>
      </c>
      <c r="N46" s="167" t="s">
        <v>214</v>
      </c>
      <c r="O46" s="192">
        <f t="shared" si="0"/>
      </c>
    </row>
    <row r="47" spans="1:15" ht="47.25">
      <c r="A47" s="161" t="s">
        <v>307</v>
      </c>
      <c r="B47" s="161" t="s">
        <v>308</v>
      </c>
      <c r="C47" s="162">
        <v>15195</v>
      </c>
      <c r="D47" s="162" t="s">
        <v>224</v>
      </c>
      <c r="E47" s="162" t="s">
        <v>225</v>
      </c>
      <c r="F47" s="162">
        <v>1531</v>
      </c>
      <c r="G47" s="162">
        <v>1</v>
      </c>
      <c r="H47" s="167" t="s">
        <v>37</v>
      </c>
      <c r="I47" s="165">
        <v>133472.88</v>
      </c>
      <c r="J47" s="165">
        <v>103311</v>
      </c>
      <c r="K47" s="166">
        <v>0.7740224081476327</v>
      </c>
      <c r="L47" s="167">
        <v>12</v>
      </c>
      <c r="M47" s="167" t="s">
        <v>213</v>
      </c>
      <c r="N47" s="167" t="s">
        <v>214</v>
      </c>
      <c r="O47" s="192">
        <f t="shared" si="0"/>
      </c>
    </row>
    <row r="48" spans="1:15" ht="31.5">
      <c r="A48" s="161" t="s">
        <v>309</v>
      </c>
      <c r="B48" s="161" t="s">
        <v>310</v>
      </c>
      <c r="C48" s="162">
        <v>1065</v>
      </c>
      <c r="D48" s="162" t="s">
        <v>224</v>
      </c>
      <c r="E48" s="162" t="s">
        <v>225</v>
      </c>
      <c r="F48" s="162">
        <v>577</v>
      </c>
      <c r="G48" s="162">
        <v>1</v>
      </c>
      <c r="H48" s="167" t="s">
        <v>37</v>
      </c>
      <c r="I48" s="165">
        <v>9354.960000000001</v>
      </c>
      <c r="J48" s="165">
        <v>7149</v>
      </c>
      <c r="K48" s="166">
        <v>0.7641935401113419</v>
      </c>
      <c r="L48" s="167">
        <v>12</v>
      </c>
      <c r="M48" s="167" t="s">
        <v>213</v>
      </c>
      <c r="N48" s="167" t="s">
        <v>214</v>
      </c>
      <c r="O48" s="192">
        <f t="shared" si="0"/>
      </c>
    </row>
    <row r="49" spans="1:15" ht="15.75">
      <c r="A49" s="161" t="s">
        <v>311</v>
      </c>
      <c r="B49" s="161" t="s">
        <v>312</v>
      </c>
      <c r="C49" s="162">
        <v>1063</v>
      </c>
      <c r="D49" s="162" t="s">
        <v>224</v>
      </c>
      <c r="E49" s="162" t="s">
        <v>225</v>
      </c>
      <c r="F49" s="162">
        <v>280</v>
      </c>
      <c r="G49" s="162">
        <v>1</v>
      </c>
      <c r="H49" s="167" t="s">
        <v>37</v>
      </c>
      <c r="I49" s="165">
        <v>8546.52</v>
      </c>
      <c r="J49" s="165">
        <v>3841</v>
      </c>
      <c r="K49" s="166">
        <v>0.44942268900090326</v>
      </c>
      <c r="L49" s="167">
        <v>11</v>
      </c>
      <c r="M49" s="167" t="s">
        <v>213</v>
      </c>
      <c r="N49" s="167" t="s">
        <v>221</v>
      </c>
      <c r="O49" s="192">
        <f t="shared" si="0"/>
      </c>
    </row>
    <row r="50" spans="1:15" ht="31.5">
      <c r="A50" s="161" t="s">
        <v>313</v>
      </c>
      <c r="B50" s="161" t="s">
        <v>314</v>
      </c>
      <c r="C50" s="162">
        <v>108000</v>
      </c>
      <c r="D50" s="162" t="s">
        <v>246</v>
      </c>
      <c r="E50" s="162" t="s">
        <v>225</v>
      </c>
      <c r="F50" s="162">
        <v>2413</v>
      </c>
      <c r="G50" s="162">
        <v>0.666666666666</v>
      </c>
      <c r="H50" s="167" t="s">
        <v>37</v>
      </c>
      <c r="I50" s="165">
        <v>948672</v>
      </c>
      <c r="J50" s="165">
        <v>333055.33333300025</v>
      </c>
      <c r="K50" s="166">
        <v>0.3510753277560635</v>
      </c>
      <c r="L50" s="167">
        <v>12</v>
      </c>
      <c r="M50" s="167" t="s">
        <v>213</v>
      </c>
      <c r="N50" s="167" t="s">
        <v>214</v>
      </c>
      <c r="O50" s="192">
        <f t="shared" si="0"/>
      </c>
    </row>
    <row r="51" spans="1:15" ht="31.5">
      <c r="A51" s="161" t="s">
        <v>315</v>
      </c>
      <c r="B51" s="161" t="s">
        <v>316</v>
      </c>
      <c r="C51" s="162">
        <v>64800</v>
      </c>
      <c r="D51" s="162" t="s">
        <v>246</v>
      </c>
      <c r="E51" s="162" t="s">
        <v>225</v>
      </c>
      <c r="F51" s="162">
        <v>4292</v>
      </c>
      <c r="G51" s="162">
        <v>0.666666666666</v>
      </c>
      <c r="H51" s="167" t="s">
        <v>37</v>
      </c>
      <c r="I51" s="165">
        <v>569203.2000000001</v>
      </c>
      <c r="J51" s="165">
        <v>202691.99999979735</v>
      </c>
      <c r="K51" s="166">
        <v>0.3560977872222035</v>
      </c>
      <c r="L51" s="167">
        <v>12</v>
      </c>
      <c r="M51" s="167" t="s">
        <v>213</v>
      </c>
      <c r="N51" s="167" t="s">
        <v>214</v>
      </c>
      <c r="O51" s="192">
        <f t="shared" si="0"/>
      </c>
    </row>
    <row r="52" spans="1:15" ht="15.75">
      <c r="A52" s="161" t="s">
        <v>317</v>
      </c>
      <c r="B52" s="161" t="s">
        <v>318</v>
      </c>
      <c r="C52" s="162">
        <v>345</v>
      </c>
      <c r="D52" s="162" t="s">
        <v>276</v>
      </c>
      <c r="E52" s="162" t="s">
        <v>225</v>
      </c>
      <c r="F52" s="162">
        <v>97</v>
      </c>
      <c r="G52" s="162">
        <v>1</v>
      </c>
      <c r="H52" s="167" t="s">
        <v>37</v>
      </c>
      <c r="I52" s="165">
        <v>3030.48</v>
      </c>
      <c r="J52" s="165">
        <v>1582</v>
      </c>
      <c r="K52" s="166">
        <v>0.522029513476413</v>
      </c>
      <c r="L52" s="167">
        <v>12</v>
      </c>
      <c r="M52" s="167" t="s">
        <v>213</v>
      </c>
      <c r="N52" s="167" t="s">
        <v>214</v>
      </c>
      <c r="O52" s="192">
        <f t="shared" si="0"/>
      </c>
    </row>
    <row r="53" spans="1:15" ht="31.5">
      <c r="A53" s="161" t="s">
        <v>319</v>
      </c>
      <c r="B53" s="161" t="s">
        <v>320</v>
      </c>
      <c r="C53" s="162">
        <v>1200</v>
      </c>
      <c r="D53" s="162" t="s">
        <v>276</v>
      </c>
      <c r="E53" s="162" t="s">
        <v>225</v>
      </c>
      <c r="F53" s="162">
        <v>92</v>
      </c>
      <c r="G53" s="162">
        <v>1</v>
      </c>
      <c r="H53" s="167" t="s">
        <v>37</v>
      </c>
      <c r="I53" s="165">
        <v>6134.4</v>
      </c>
      <c r="J53" s="165">
        <v>594</v>
      </c>
      <c r="K53" s="166">
        <v>0.09683098591549297</v>
      </c>
      <c r="L53" s="167">
        <v>7</v>
      </c>
      <c r="M53" s="167" t="s">
        <v>321</v>
      </c>
      <c r="N53" s="167" t="s">
        <v>214</v>
      </c>
      <c r="O53" s="192">
        <f t="shared" si="0"/>
      </c>
    </row>
    <row r="54" spans="1:15" ht="15.75">
      <c r="A54" s="161" t="s">
        <v>322</v>
      </c>
      <c r="B54" s="161" t="s">
        <v>323</v>
      </c>
      <c r="C54" s="162">
        <v>420</v>
      </c>
      <c r="D54" s="162" t="s">
        <v>211</v>
      </c>
      <c r="E54" s="162" t="s">
        <v>220</v>
      </c>
      <c r="F54" s="162">
        <v>42</v>
      </c>
      <c r="G54" s="162">
        <v>0.5</v>
      </c>
      <c r="H54" s="167" t="s">
        <v>324</v>
      </c>
      <c r="I54" s="165">
        <v>2147.04</v>
      </c>
      <c r="J54" s="165">
        <v>372.5</v>
      </c>
      <c r="K54" s="166">
        <v>0.17349467173410835</v>
      </c>
      <c r="L54" s="167">
        <v>7</v>
      </c>
      <c r="M54" s="167" t="s">
        <v>213</v>
      </c>
      <c r="N54" s="167" t="s">
        <v>325</v>
      </c>
      <c r="O54" s="192">
        <f t="shared" si="0"/>
      </c>
    </row>
    <row r="55" spans="1:15" ht="31.5">
      <c r="A55" s="161" t="s">
        <v>326</v>
      </c>
      <c r="B55" s="161" t="s">
        <v>327</v>
      </c>
      <c r="C55" s="162">
        <v>1150</v>
      </c>
      <c r="D55" s="162" t="s">
        <v>224</v>
      </c>
      <c r="E55" s="162" t="s">
        <v>225</v>
      </c>
      <c r="F55" s="162">
        <v>543</v>
      </c>
      <c r="G55" s="162">
        <v>1</v>
      </c>
      <c r="H55" s="167" t="s">
        <v>324</v>
      </c>
      <c r="I55" s="165">
        <v>10101.6</v>
      </c>
      <c r="J55" s="165">
        <v>5343</v>
      </c>
      <c r="K55" s="166">
        <v>0.5289261107151342</v>
      </c>
      <c r="L55" s="167">
        <v>12</v>
      </c>
      <c r="M55" s="167" t="s">
        <v>213</v>
      </c>
      <c r="N55" s="167" t="s">
        <v>214</v>
      </c>
      <c r="O55" s="192">
        <f t="shared" si="0"/>
      </c>
    </row>
    <row r="56" spans="1:15" ht="15.75">
      <c r="A56" s="161" t="s">
        <v>328</v>
      </c>
      <c r="B56" s="161" t="s">
        <v>329</v>
      </c>
      <c r="C56" s="162">
        <v>1065</v>
      </c>
      <c r="D56" s="162" t="s">
        <v>224</v>
      </c>
      <c r="E56" s="162" t="s">
        <v>225</v>
      </c>
      <c r="F56" s="162">
        <v>15</v>
      </c>
      <c r="G56" s="162">
        <v>1</v>
      </c>
      <c r="H56" s="167" t="s">
        <v>324</v>
      </c>
      <c r="I56" s="165">
        <v>8562.6</v>
      </c>
      <c r="J56" s="165">
        <v>2038</v>
      </c>
      <c r="K56" s="166">
        <v>0.23801181884007194</v>
      </c>
      <c r="L56" s="167">
        <v>11</v>
      </c>
      <c r="M56" s="167" t="s">
        <v>213</v>
      </c>
      <c r="N56" s="167" t="s">
        <v>221</v>
      </c>
      <c r="O56" s="192">
        <f t="shared" si="0"/>
      </c>
    </row>
    <row r="57" spans="1:15" ht="15.75">
      <c r="A57" s="161" t="s">
        <v>330</v>
      </c>
      <c r="B57" s="161" t="s">
        <v>331</v>
      </c>
      <c r="C57" s="162">
        <v>1480</v>
      </c>
      <c r="D57" s="162" t="s">
        <v>276</v>
      </c>
      <c r="E57" s="162" t="s">
        <v>225</v>
      </c>
      <c r="F57" s="162">
        <v>890</v>
      </c>
      <c r="G57" s="162">
        <v>1</v>
      </c>
      <c r="H57" s="167" t="s">
        <v>324</v>
      </c>
      <c r="I57" s="165">
        <v>13000.32</v>
      </c>
      <c r="J57" s="165">
        <v>8681</v>
      </c>
      <c r="K57" s="166">
        <v>0.667752793777384</v>
      </c>
      <c r="L57" s="167">
        <v>12</v>
      </c>
      <c r="M57" s="167" t="s">
        <v>213</v>
      </c>
      <c r="N57" s="167" t="s">
        <v>214</v>
      </c>
      <c r="O57" s="192">
        <f t="shared" si="0"/>
      </c>
    </row>
    <row r="58" spans="1:15" ht="31.5">
      <c r="A58" s="161" t="s">
        <v>332</v>
      </c>
      <c r="B58" s="161" t="s">
        <v>333</v>
      </c>
      <c r="C58" s="162">
        <v>44200</v>
      </c>
      <c r="D58" s="162" t="s">
        <v>211</v>
      </c>
      <c r="E58" s="162" t="s">
        <v>280</v>
      </c>
      <c r="F58" s="162">
        <v>37135</v>
      </c>
      <c r="G58" s="162">
        <v>0.666666666666</v>
      </c>
      <c r="H58" s="167" t="s">
        <v>33</v>
      </c>
      <c r="I58" s="165">
        <v>388252.8</v>
      </c>
      <c r="J58" s="165">
        <v>244141.99999975588</v>
      </c>
      <c r="K58" s="166">
        <v>0.6288222518929828</v>
      </c>
      <c r="L58" s="167">
        <v>12</v>
      </c>
      <c r="M58" s="167" t="s">
        <v>213</v>
      </c>
      <c r="N58" s="167" t="s">
        <v>214</v>
      </c>
      <c r="O58" s="192">
        <f t="shared" si="0"/>
      </c>
    </row>
    <row r="59" spans="1:15" ht="15.75">
      <c r="A59" s="161" t="s">
        <v>334</v>
      </c>
      <c r="B59" s="161" t="s">
        <v>335</v>
      </c>
      <c r="C59" s="162">
        <v>1888</v>
      </c>
      <c r="D59" s="162" t="s">
        <v>224</v>
      </c>
      <c r="E59" s="162" t="s">
        <v>225</v>
      </c>
      <c r="F59" s="162">
        <v>320</v>
      </c>
      <c r="G59" s="162">
        <v>1</v>
      </c>
      <c r="H59" s="167" t="s">
        <v>33</v>
      </c>
      <c r="I59" s="165">
        <v>16584.192000000003</v>
      </c>
      <c r="J59" s="165">
        <v>4123</v>
      </c>
      <c r="K59" s="166">
        <v>0.24861024281436198</v>
      </c>
      <c r="L59" s="167">
        <v>12</v>
      </c>
      <c r="M59" s="167" t="s">
        <v>213</v>
      </c>
      <c r="N59" s="167" t="s">
        <v>214</v>
      </c>
      <c r="O59" s="192">
        <f t="shared" si="0"/>
      </c>
    </row>
    <row r="60" spans="1:15" ht="31.5">
      <c r="A60" s="161" t="s">
        <v>336</v>
      </c>
      <c r="B60" s="161" t="s">
        <v>337</v>
      </c>
      <c r="C60" s="162">
        <v>980</v>
      </c>
      <c r="D60" s="162" t="s">
        <v>224</v>
      </c>
      <c r="E60" s="162" t="s">
        <v>225</v>
      </c>
      <c r="F60" s="162">
        <v>496</v>
      </c>
      <c r="G60" s="162">
        <v>1</v>
      </c>
      <c r="H60" s="167" t="s">
        <v>33</v>
      </c>
      <c r="I60" s="165">
        <v>8608.32</v>
      </c>
      <c r="J60" s="165">
        <v>5237</v>
      </c>
      <c r="K60" s="166">
        <v>0.6083649306717223</v>
      </c>
      <c r="L60" s="167">
        <v>12</v>
      </c>
      <c r="M60" s="167" t="s">
        <v>213</v>
      </c>
      <c r="N60" s="167" t="s">
        <v>214</v>
      </c>
      <c r="O60" s="192">
        <f t="shared" si="0"/>
      </c>
    </row>
    <row r="61" spans="1:15" ht="15.75">
      <c r="A61" s="161" t="s">
        <v>338</v>
      </c>
      <c r="B61" s="161" t="s">
        <v>339</v>
      </c>
      <c r="C61" s="162">
        <v>1003</v>
      </c>
      <c r="D61" s="162" t="s">
        <v>224</v>
      </c>
      <c r="E61" s="162" t="s">
        <v>225</v>
      </c>
      <c r="F61" s="162">
        <v>564</v>
      </c>
      <c r="G61" s="162">
        <v>1</v>
      </c>
      <c r="H61" s="167" t="s">
        <v>33</v>
      </c>
      <c r="I61" s="165">
        <v>8810.351999999999</v>
      </c>
      <c r="J61" s="165">
        <v>7255</v>
      </c>
      <c r="K61" s="166">
        <v>0.8234631261043828</v>
      </c>
      <c r="L61" s="167">
        <v>12</v>
      </c>
      <c r="M61" s="167" t="s">
        <v>213</v>
      </c>
      <c r="N61" s="167" t="s">
        <v>214</v>
      </c>
      <c r="O61" s="192">
        <f t="shared" si="0"/>
      </c>
    </row>
    <row r="62" spans="1:15" ht="31.5">
      <c r="A62" s="161" t="s">
        <v>340</v>
      </c>
      <c r="B62" s="161" t="s">
        <v>341</v>
      </c>
      <c r="C62" s="162">
        <v>220</v>
      </c>
      <c r="D62" s="162" t="s">
        <v>224</v>
      </c>
      <c r="E62" s="162" t="s">
        <v>225</v>
      </c>
      <c r="F62" s="162">
        <v>55</v>
      </c>
      <c r="G62" s="162">
        <v>1</v>
      </c>
      <c r="H62" s="167" t="s">
        <v>33</v>
      </c>
      <c r="I62" s="165">
        <v>1932.4800000000002</v>
      </c>
      <c r="J62" s="165">
        <v>1019</v>
      </c>
      <c r="K62" s="166">
        <v>0.527301705580394</v>
      </c>
      <c r="L62" s="167">
        <v>12</v>
      </c>
      <c r="M62" s="167" t="s">
        <v>213</v>
      </c>
      <c r="N62" s="167" t="s">
        <v>214</v>
      </c>
      <c r="O62" s="192">
        <f t="shared" si="0"/>
      </c>
    </row>
    <row r="63" spans="1:15" ht="15.75">
      <c r="A63" s="161" t="s">
        <v>342</v>
      </c>
      <c r="B63" s="161" t="s">
        <v>343</v>
      </c>
      <c r="C63" s="162">
        <v>2890</v>
      </c>
      <c r="D63" s="162" t="s">
        <v>224</v>
      </c>
      <c r="E63" s="162" t="s">
        <v>225</v>
      </c>
      <c r="F63" s="162">
        <v>889</v>
      </c>
      <c r="G63" s="162">
        <v>1</v>
      </c>
      <c r="H63" s="167" t="s">
        <v>33</v>
      </c>
      <c r="I63" s="165">
        <v>25385.76</v>
      </c>
      <c r="J63" s="165">
        <v>16922</v>
      </c>
      <c r="K63" s="166">
        <v>0.6665941850864422</v>
      </c>
      <c r="L63" s="167">
        <v>12</v>
      </c>
      <c r="M63" s="167" t="s">
        <v>213</v>
      </c>
      <c r="N63" s="167" t="s">
        <v>214</v>
      </c>
      <c r="O63" s="192">
        <f t="shared" si="0"/>
      </c>
    </row>
    <row r="64" spans="1:15" ht="31.5">
      <c r="A64" s="161" t="s">
        <v>344</v>
      </c>
      <c r="B64" s="161" t="s">
        <v>345</v>
      </c>
      <c r="C64" s="162">
        <v>60000</v>
      </c>
      <c r="D64" s="162" t="s">
        <v>246</v>
      </c>
      <c r="E64" s="162" t="s">
        <v>225</v>
      </c>
      <c r="F64" s="162">
        <v>8347</v>
      </c>
      <c r="G64" s="162">
        <v>1</v>
      </c>
      <c r="H64" s="167" t="s">
        <v>33</v>
      </c>
      <c r="I64" s="165">
        <v>527040</v>
      </c>
      <c r="J64" s="165">
        <v>173755</v>
      </c>
      <c r="K64" s="166">
        <v>0.32968085913782635</v>
      </c>
      <c r="L64" s="167">
        <v>12</v>
      </c>
      <c r="M64" s="167" t="s">
        <v>213</v>
      </c>
      <c r="N64" s="167" t="s">
        <v>214</v>
      </c>
      <c r="O64" s="192">
        <f t="shared" si="0"/>
      </c>
    </row>
    <row r="65" spans="1:15" ht="47.25">
      <c r="A65" s="161" t="s">
        <v>346</v>
      </c>
      <c r="B65" s="161" t="s">
        <v>347</v>
      </c>
      <c r="C65" s="162">
        <v>1500</v>
      </c>
      <c r="D65" s="162" t="s">
        <v>251</v>
      </c>
      <c r="E65" s="162" t="s">
        <v>225</v>
      </c>
      <c r="F65" s="162">
        <v>169</v>
      </c>
      <c r="G65" s="162">
        <v>1</v>
      </c>
      <c r="H65" s="167" t="s">
        <v>33</v>
      </c>
      <c r="I65" s="165">
        <v>13176</v>
      </c>
      <c r="J65" s="165">
        <v>3261</v>
      </c>
      <c r="K65" s="166">
        <v>0.24749544626593806</v>
      </c>
      <c r="L65" s="167">
        <v>12</v>
      </c>
      <c r="M65" s="167" t="s">
        <v>213</v>
      </c>
      <c r="N65" s="167" t="s">
        <v>214</v>
      </c>
      <c r="O65" s="192">
        <f t="shared" si="0"/>
      </c>
    </row>
    <row r="66" spans="1:15" ht="31.5">
      <c r="A66" s="161" t="s">
        <v>348</v>
      </c>
      <c r="B66" s="161" t="s">
        <v>349</v>
      </c>
      <c r="C66" s="162">
        <v>1800</v>
      </c>
      <c r="D66" s="162" t="s">
        <v>251</v>
      </c>
      <c r="E66" s="162" t="s">
        <v>225</v>
      </c>
      <c r="F66" s="162">
        <v>228</v>
      </c>
      <c r="G66" s="162">
        <v>1</v>
      </c>
      <c r="H66" s="167" t="s">
        <v>33</v>
      </c>
      <c r="I66" s="165">
        <v>15811.2</v>
      </c>
      <c r="J66" s="165">
        <v>4322</v>
      </c>
      <c r="K66" s="166">
        <v>0.2733505363286784</v>
      </c>
      <c r="L66" s="167">
        <v>12</v>
      </c>
      <c r="M66" s="167" t="s">
        <v>213</v>
      </c>
      <c r="N66" s="167" t="s">
        <v>214</v>
      </c>
      <c r="O66" s="192">
        <f t="shared" si="0"/>
      </c>
    </row>
    <row r="67" spans="1:15" ht="31.5">
      <c r="A67" s="161" t="s">
        <v>350</v>
      </c>
      <c r="B67" s="161" t="s">
        <v>351</v>
      </c>
      <c r="C67" s="162">
        <v>2250</v>
      </c>
      <c r="D67" s="162" t="s">
        <v>251</v>
      </c>
      <c r="E67" s="162" t="s">
        <v>225</v>
      </c>
      <c r="F67" s="162">
        <v>161</v>
      </c>
      <c r="G67" s="162">
        <v>1</v>
      </c>
      <c r="H67" s="167" t="s">
        <v>33</v>
      </c>
      <c r="I67" s="165">
        <v>19764</v>
      </c>
      <c r="J67" s="165">
        <v>3778</v>
      </c>
      <c r="K67" s="166">
        <v>0.19115563651082776</v>
      </c>
      <c r="L67" s="167">
        <v>12</v>
      </c>
      <c r="M67" s="167" t="s">
        <v>213</v>
      </c>
      <c r="N67" s="167" t="s">
        <v>214</v>
      </c>
      <c r="O67" s="192">
        <f t="shared" si="0"/>
      </c>
    </row>
    <row r="68" spans="1:15" ht="31.5">
      <c r="A68" s="161" t="s">
        <v>352</v>
      </c>
      <c r="B68" s="161" t="s">
        <v>353</v>
      </c>
      <c r="C68" s="162">
        <v>1800</v>
      </c>
      <c r="D68" s="162" t="s">
        <v>251</v>
      </c>
      <c r="E68" s="162" t="s">
        <v>225</v>
      </c>
      <c r="F68" s="162">
        <v>254</v>
      </c>
      <c r="G68" s="162">
        <v>1</v>
      </c>
      <c r="H68" s="167" t="s">
        <v>33</v>
      </c>
      <c r="I68" s="165">
        <v>15811.2</v>
      </c>
      <c r="J68" s="165">
        <v>4294</v>
      </c>
      <c r="K68" s="166">
        <v>0.27157963974903865</v>
      </c>
      <c r="L68" s="167">
        <v>12</v>
      </c>
      <c r="M68" s="167" t="s">
        <v>213</v>
      </c>
      <c r="N68" s="167" t="s">
        <v>214</v>
      </c>
      <c r="O68" s="192">
        <f t="shared" si="0"/>
      </c>
    </row>
    <row r="69" spans="1:15" ht="31.5">
      <c r="A69" s="161" t="s">
        <v>354</v>
      </c>
      <c r="B69" s="161" t="s">
        <v>355</v>
      </c>
      <c r="C69" s="162">
        <v>2750</v>
      </c>
      <c r="D69" s="162" t="s">
        <v>276</v>
      </c>
      <c r="E69" s="162" t="s">
        <v>225</v>
      </c>
      <c r="F69" s="162">
        <v>550</v>
      </c>
      <c r="G69" s="162">
        <v>1</v>
      </c>
      <c r="H69" s="167" t="s">
        <v>33</v>
      </c>
      <c r="I69" s="165">
        <v>22176</v>
      </c>
      <c r="J69" s="165">
        <v>7514</v>
      </c>
      <c r="K69" s="166">
        <v>0.3388347763347763</v>
      </c>
      <c r="L69" s="167">
        <v>11</v>
      </c>
      <c r="M69" s="167" t="s">
        <v>213</v>
      </c>
      <c r="N69" s="167" t="s">
        <v>214</v>
      </c>
      <c r="O69" s="192">
        <f t="shared" si="0"/>
      </c>
    </row>
    <row r="70" spans="1:15" ht="31.5">
      <c r="A70" s="161" t="s">
        <v>356</v>
      </c>
      <c r="B70" s="161" t="s">
        <v>357</v>
      </c>
      <c r="C70" s="162">
        <v>16529</v>
      </c>
      <c r="D70" s="162" t="s">
        <v>211</v>
      </c>
      <c r="E70" s="162" t="s">
        <v>280</v>
      </c>
      <c r="F70" s="162">
        <v>11200</v>
      </c>
      <c r="G70" s="162">
        <v>0.666666666666</v>
      </c>
      <c r="H70" s="167" t="s">
        <v>32</v>
      </c>
      <c r="I70" s="165">
        <v>145190.736</v>
      </c>
      <c r="J70" s="165">
        <v>82473.99999991753</v>
      </c>
      <c r="K70" s="166">
        <v>0.5680389966472622</v>
      </c>
      <c r="L70" s="167">
        <v>12</v>
      </c>
      <c r="M70" s="167" t="s">
        <v>213</v>
      </c>
      <c r="N70" s="167" t="s">
        <v>214</v>
      </c>
      <c r="O70" s="192">
        <f t="shared" si="0"/>
      </c>
    </row>
    <row r="71" spans="1:15" ht="31.5">
      <c r="A71" s="161" t="s">
        <v>358</v>
      </c>
      <c r="B71" s="161" t="s">
        <v>359</v>
      </c>
      <c r="C71" s="162">
        <v>400</v>
      </c>
      <c r="D71" s="162" t="s">
        <v>211</v>
      </c>
      <c r="E71" s="162" t="s">
        <v>280</v>
      </c>
      <c r="F71" s="162">
        <v>63</v>
      </c>
      <c r="G71" s="162">
        <v>0.666666666666</v>
      </c>
      <c r="H71" s="167" t="s">
        <v>32</v>
      </c>
      <c r="I71" s="165">
        <v>3513.6</v>
      </c>
      <c r="J71" s="165">
        <v>748.6666666659181</v>
      </c>
      <c r="K71" s="166">
        <v>0.2130768063142982</v>
      </c>
      <c r="L71" s="167">
        <v>12</v>
      </c>
      <c r="M71" s="167" t="s">
        <v>213</v>
      </c>
      <c r="N71" s="167" t="s">
        <v>214</v>
      </c>
      <c r="O71" s="192">
        <f aca="true" t="shared" si="1" ref="O71:O101">IF(AND(H71=AA$1,AB$1&lt;&gt;""),J71,IF(AND(H71=AA$2,AB$2&lt;&gt;""),J71,IF(AND(H71=AA$3,AB$3&lt;&gt;""),J71,IF(AND(H71=AA$4,AB$4&lt;&gt;""),J71,""))))</f>
      </c>
    </row>
    <row r="72" spans="1:15" ht="47.25">
      <c r="A72" s="161" t="s">
        <v>360</v>
      </c>
      <c r="B72" s="161" t="s">
        <v>361</v>
      </c>
      <c r="C72" s="162">
        <v>6000</v>
      </c>
      <c r="D72" s="162" t="s">
        <v>211</v>
      </c>
      <c r="E72" s="162" t="s">
        <v>217</v>
      </c>
      <c r="F72" s="162">
        <v>32</v>
      </c>
      <c r="G72" s="162">
        <v>0.5</v>
      </c>
      <c r="H72" s="167" t="s">
        <v>32</v>
      </c>
      <c r="I72" s="165">
        <v>52704</v>
      </c>
      <c r="J72" s="165">
        <v>1284</v>
      </c>
      <c r="K72" s="166">
        <v>0.024362477231329692</v>
      </c>
      <c r="L72" s="167">
        <v>12</v>
      </c>
      <c r="M72" s="167" t="s">
        <v>213</v>
      </c>
      <c r="N72" s="167" t="s">
        <v>214</v>
      </c>
      <c r="O72" s="192">
        <f t="shared" si="1"/>
      </c>
    </row>
    <row r="73" spans="1:15" ht="31.5">
      <c r="A73" s="161" t="s">
        <v>362</v>
      </c>
      <c r="B73" s="161" t="s">
        <v>363</v>
      </c>
      <c r="C73" s="162">
        <v>77036</v>
      </c>
      <c r="D73" s="162" t="s">
        <v>211</v>
      </c>
      <c r="E73" s="162" t="s">
        <v>220</v>
      </c>
      <c r="F73" s="162">
        <v>293</v>
      </c>
      <c r="G73" s="162">
        <v>0.5</v>
      </c>
      <c r="H73" s="167" t="s">
        <v>32</v>
      </c>
      <c r="I73" s="165">
        <v>57314.784</v>
      </c>
      <c r="J73" s="165">
        <v>146.5</v>
      </c>
      <c r="K73" s="166">
        <v>0.0025560595325631865</v>
      </c>
      <c r="L73" s="167">
        <v>1</v>
      </c>
      <c r="M73" s="167" t="s">
        <v>364</v>
      </c>
      <c r="N73" s="167" t="s">
        <v>364</v>
      </c>
      <c r="O73" s="192">
        <f t="shared" si="1"/>
      </c>
    </row>
    <row r="74" spans="1:15" ht="31.5">
      <c r="A74" s="161" t="s">
        <v>365</v>
      </c>
      <c r="B74" s="161" t="s">
        <v>366</v>
      </c>
      <c r="C74" s="162">
        <v>1333</v>
      </c>
      <c r="D74" s="162" t="s">
        <v>224</v>
      </c>
      <c r="E74" s="162" t="s">
        <v>225</v>
      </c>
      <c r="F74" s="162">
        <v>194</v>
      </c>
      <c r="G74" s="162">
        <v>1</v>
      </c>
      <c r="H74" s="167" t="s">
        <v>32</v>
      </c>
      <c r="I74" s="165">
        <v>11709.072000000002</v>
      </c>
      <c r="J74" s="165">
        <v>2984</v>
      </c>
      <c r="K74" s="166">
        <v>0.25484513204803927</v>
      </c>
      <c r="L74" s="167">
        <v>12</v>
      </c>
      <c r="M74" s="167" t="s">
        <v>213</v>
      </c>
      <c r="N74" s="167" t="s">
        <v>214</v>
      </c>
      <c r="O74" s="192">
        <f t="shared" si="1"/>
      </c>
    </row>
    <row r="75" spans="1:15" ht="31.5">
      <c r="A75" s="161" t="s">
        <v>367</v>
      </c>
      <c r="B75" s="161" t="s">
        <v>368</v>
      </c>
      <c r="C75" s="162">
        <v>330</v>
      </c>
      <c r="D75" s="162" t="s">
        <v>224</v>
      </c>
      <c r="E75" s="162" t="s">
        <v>225</v>
      </c>
      <c r="F75" s="162">
        <v>115</v>
      </c>
      <c r="G75" s="162">
        <v>1</v>
      </c>
      <c r="H75" s="167" t="s">
        <v>32</v>
      </c>
      <c r="I75" s="165">
        <v>2898.72</v>
      </c>
      <c r="J75" s="165">
        <v>1503</v>
      </c>
      <c r="K75" s="166">
        <v>0.5185047193243915</v>
      </c>
      <c r="L75" s="167">
        <v>12</v>
      </c>
      <c r="M75" s="167" t="s">
        <v>213</v>
      </c>
      <c r="N75" s="167" t="s">
        <v>214</v>
      </c>
      <c r="O75" s="192">
        <f t="shared" si="1"/>
      </c>
    </row>
    <row r="76" spans="1:15" ht="31.5">
      <c r="A76" s="161" t="s">
        <v>369</v>
      </c>
      <c r="B76" s="161" t="s">
        <v>370</v>
      </c>
      <c r="C76" s="162">
        <v>2220</v>
      </c>
      <c r="D76" s="162" t="s">
        <v>224</v>
      </c>
      <c r="E76" s="162" t="s">
        <v>225</v>
      </c>
      <c r="F76" s="162">
        <v>615</v>
      </c>
      <c r="G76" s="162">
        <v>1</v>
      </c>
      <c r="H76" s="167" t="s">
        <v>32</v>
      </c>
      <c r="I76" s="165">
        <v>19500.48</v>
      </c>
      <c r="J76" s="165">
        <v>10734</v>
      </c>
      <c r="K76" s="166">
        <v>0.5504479889725792</v>
      </c>
      <c r="L76" s="167">
        <v>12</v>
      </c>
      <c r="M76" s="167" t="s">
        <v>213</v>
      </c>
      <c r="N76" s="167" t="s">
        <v>214</v>
      </c>
      <c r="O76" s="192">
        <f t="shared" si="1"/>
      </c>
    </row>
    <row r="77" spans="1:15" ht="31.5">
      <c r="A77" s="161" t="s">
        <v>371</v>
      </c>
      <c r="B77" s="161" t="s">
        <v>372</v>
      </c>
      <c r="C77" s="162">
        <v>1006</v>
      </c>
      <c r="D77" s="162" t="s">
        <v>224</v>
      </c>
      <c r="E77" s="162" t="s">
        <v>225</v>
      </c>
      <c r="F77" s="162">
        <v>433</v>
      </c>
      <c r="G77" s="162">
        <v>1</v>
      </c>
      <c r="H77" s="167" t="s">
        <v>32</v>
      </c>
      <c r="I77" s="165">
        <v>8836.704</v>
      </c>
      <c r="J77" s="165">
        <v>4905</v>
      </c>
      <c r="K77" s="166">
        <v>0.5550712120718313</v>
      </c>
      <c r="L77" s="167">
        <v>12</v>
      </c>
      <c r="M77" s="167" t="s">
        <v>213</v>
      </c>
      <c r="N77" s="167" t="s">
        <v>214</v>
      </c>
      <c r="O77" s="192">
        <f t="shared" si="1"/>
      </c>
    </row>
    <row r="78" spans="1:15" ht="15.75">
      <c r="A78" s="161" t="s">
        <v>373</v>
      </c>
      <c r="B78" s="161" t="s">
        <v>374</v>
      </c>
      <c r="C78" s="162">
        <v>1050</v>
      </c>
      <c r="D78" s="162" t="s">
        <v>224</v>
      </c>
      <c r="E78" s="162" t="s">
        <v>225</v>
      </c>
      <c r="F78" s="162">
        <v>414</v>
      </c>
      <c r="G78" s="162">
        <v>1</v>
      </c>
      <c r="H78" s="167" t="s">
        <v>32</v>
      </c>
      <c r="I78" s="165">
        <v>9223.199999999999</v>
      </c>
      <c r="J78" s="165">
        <v>6001</v>
      </c>
      <c r="K78" s="166">
        <v>0.6506418596582532</v>
      </c>
      <c r="L78" s="167">
        <v>12</v>
      </c>
      <c r="M78" s="167" t="s">
        <v>213</v>
      </c>
      <c r="N78" s="167" t="s">
        <v>214</v>
      </c>
      <c r="O78" s="192">
        <f t="shared" si="1"/>
      </c>
    </row>
    <row r="79" spans="1:15" ht="31.5">
      <c r="A79" s="161" t="s">
        <v>375</v>
      </c>
      <c r="B79" s="161" t="s">
        <v>376</v>
      </c>
      <c r="C79" s="162">
        <v>105</v>
      </c>
      <c r="D79" s="162" t="s">
        <v>224</v>
      </c>
      <c r="E79" s="162" t="s">
        <v>225</v>
      </c>
      <c r="F79" s="162">
        <v>20</v>
      </c>
      <c r="G79" s="162">
        <v>1</v>
      </c>
      <c r="H79" s="167" t="s">
        <v>32</v>
      </c>
      <c r="I79" s="165">
        <v>156.24</v>
      </c>
      <c r="J79" s="165">
        <v>32</v>
      </c>
      <c r="K79" s="166">
        <v>0.20481310803891448</v>
      </c>
      <c r="L79" s="167">
        <v>2</v>
      </c>
      <c r="M79" s="167" t="s">
        <v>277</v>
      </c>
      <c r="N79" s="167" t="s">
        <v>377</v>
      </c>
      <c r="O79" s="192">
        <f t="shared" si="1"/>
      </c>
    </row>
    <row r="80" spans="1:15" ht="31.5">
      <c r="A80" s="161" t="s">
        <v>378</v>
      </c>
      <c r="B80" s="161" t="s">
        <v>379</v>
      </c>
      <c r="C80" s="162">
        <v>504000</v>
      </c>
      <c r="D80" s="162" t="s">
        <v>246</v>
      </c>
      <c r="E80" s="162" t="s">
        <v>225</v>
      </c>
      <c r="F80" s="162">
        <v>38950</v>
      </c>
      <c r="G80" s="162">
        <v>0.5</v>
      </c>
      <c r="H80" s="167" t="s">
        <v>32</v>
      </c>
      <c r="I80" s="165">
        <v>2213568</v>
      </c>
      <c r="J80" s="165">
        <v>348128.5</v>
      </c>
      <c r="K80" s="166">
        <v>0.15727029845028478</v>
      </c>
      <c r="L80" s="167">
        <v>6</v>
      </c>
      <c r="M80" s="167" t="s">
        <v>364</v>
      </c>
      <c r="N80" s="167" t="s">
        <v>214</v>
      </c>
      <c r="O80" s="192">
        <f t="shared" si="1"/>
      </c>
    </row>
    <row r="81" spans="1:15" ht="31.5">
      <c r="A81" s="161" t="s">
        <v>380</v>
      </c>
      <c r="B81" s="161" t="s">
        <v>381</v>
      </c>
      <c r="C81" s="162">
        <v>2750</v>
      </c>
      <c r="D81" s="162" t="s">
        <v>251</v>
      </c>
      <c r="E81" s="162" t="s">
        <v>225</v>
      </c>
      <c r="F81" s="162">
        <v>162</v>
      </c>
      <c r="G81" s="162">
        <v>1</v>
      </c>
      <c r="H81" s="167" t="s">
        <v>32</v>
      </c>
      <c r="I81" s="165">
        <v>24156</v>
      </c>
      <c r="J81" s="165">
        <v>5352</v>
      </c>
      <c r="K81" s="166">
        <v>0.2215598609041232</v>
      </c>
      <c r="L81" s="167">
        <v>12</v>
      </c>
      <c r="M81" s="167" t="s">
        <v>213</v>
      </c>
      <c r="N81" s="167" t="s">
        <v>214</v>
      </c>
      <c r="O81" s="192">
        <f t="shared" si="1"/>
      </c>
    </row>
    <row r="82" spans="1:15" ht="15">
      <c r="A82" s="168"/>
      <c r="B82" s="168"/>
      <c r="C82" s="168"/>
      <c r="D82" s="168"/>
      <c r="E82" s="168"/>
      <c r="F82" s="168"/>
      <c r="G82" s="168"/>
      <c r="H82" s="168"/>
      <c r="I82" s="168"/>
      <c r="J82" s="168"/>
      <c r="K82" s="168"/>
      <c r="L82" s="168"/>
      <c r="M82" s="168"/>
      <c r="N82" s="168"/>
      <c r="O82" s="193">
        <f t="shared" si="1"/>
      </c>
    </row>
    <row r="83" spans="1:15" ht="15">
      <c r="A83" s="168"/>
      <c r="B83" s="168"/>
      <c r="C83" s="168"/>
      <c r="D83" s="168"/>
      <c r="E83" s="168"/>
      <c r="F83" s="168"/>
      <c r="G83" s="168"/>
      <c r="H83" s="168"/>
      <c r="I83" s="168"/>
      <c r="J83" s="168"/>
      <c r="K83" s="168"/>
      <c r="L83" s="168"/>
      <c r="M83" s="168"/>
      <c r="N83" s="168"/>
      <c r="O83" s="193">
        <f t="shared" si="1"/>
      </c>
    </row>
    <row r="84" spans="1:15" ht="15">
      <c r="A84" s="168"/>
      <c r="B84" s="168"/>
      <c r="C84" s="168"/>
      <c r="D84" s="168"/>
      <c r="E84" s="168"/>
      <c r="F84" s="168"/>
      <c r="G84" s="168"/>
      <c r="H84" s="168"/>
      <c r="I84" s="168"/>
      <c r="J84" s="168"/>
      <c r="K84" s="168"/>
      <c r="L84" s="168"/>
      <c r="M84" s="168"/>
      <c r="N84" s="168"/>
      <c r="O84" s="193">
        <f t="shared" si="1"/>
      </c>
    </row>
    <row r="85" spans="1:15" ht="15">
      <c r="A85" s="168"/>
      <c r="B85" s="168"/>
      <c r="C85" s="168"/>
      <c r="D85" s="168"/>
      <c r="E85" s="168"/>
      <c r="F85" s="168"/>
      <c r="G85" s="168"/>
      <c r="H85" s="168"/>
      <c r="I85" s="168"/>
      <c r="J85" s="168"/>
      <c r="K85" s="168"/>
      <c r="L85" s="168"/>
      <c r="M85" s="168"/>
      <c r="N85" s="168"/>
      <c r="O85" s="193">
        <f t="shared" si="1"/>
      </c>
    </row>
    <row r="86" spans="1:15" ht="15">
      <c r="A86" s="168"/>
      <c r="B86" s="168"/>
      <c r="C86" s="168"/>
      <c r="D86" s="168"/>
      <c r="E86" s="168"/>
      <c r="F86" s="168"/>
      <c r="G86" s="168"/>
      <c r="H86" s="168"/>
      <c r="I86" s="168"/>
      <c r="J86" s="168"/>
      <c r="K86" s="168"/>
      <c r="L86" s="168"/>
      <c r="M86" s="168"/>
      <c r="N86" s="168"/>
      <c r="O86" s="193">
        <f t="shared" si="1"/>
      </c>
    </row>
    <row r="87" spans="1:15" ht="15">
      <c r="A87" s="168"/>
      <c r="B87" s="168"/>
      <c r="C87" s="168"/>
      <c r="D87" s="168"/>
      <c r="E87" s="168"/>
      <c r="F87" s="168"/>
      <c r="G87" s="168"/>
      <c r="H87" s="168"/>
      <c r="I87" s="168"/>
      <c r="J87" s="168"/>
      <c r="K87" s="168"/>
      <c r="L87" s="168"/>
      <c r="M87" s="168"/>
      <c r="N87" s="168"/>
      <c r="O87" s="193">
        <f t="shared" si="1"/>
      </c>
    </row>
    <row r="88" spans="1:15" ht="15">
      <c r="A88" s="168"/>
      <c r="B88" s="168"/>
      <c r="C88" s="168"/>
      <c r="D88" s="168"/>
      <c r="E88" s="168"/>
      <c r="F88" s="168"/>
      <c r="G88" s="168"/>
      <c r="H88" s="168"/>
      <c r="I88" s="168"/>
      <c r="J88" s="168"/>
      <c r="K88" s="168"/>
      <c r="L88" s="168"/>
      <c r="M88" s="168"/>
      <c r="N88" s="168"/>
      <c r="O88" s="193">
        <f t="shared" si="1"/>
      </c>
    </row>
    <row r="89" spans="1:15" ht="15">
      <c r="A89" s="168"/>
      <c r="B89" s="168"/>
      <c r="C89" s="168"/>
      <c r="D89" s="168"/>
      <c r="E89" s="168"/>
      <c r="F89" s="168"/>
      <c r="G89" s="168"/>
      <c r="H89" s="168"/>
      <c r="I89" s="168"/>
      <c r="J89" s="168"/>
      <c r="K89" s="168"/>
      <c r="L89" s="168"/>
      <c r="M89" s="168"/>
      <c r="N89" s="168"/>
      <c r="O89" s="193">
        <f t="shared" si="1"/>
      </c>
    </row>
    <row r="90" spans="1:15" ht="15">
      <c r="A90" s="168"/>
      <c r="B90" s="168"/>
      <c r="C90" s="168"/>
      <c r="D90" s="168"/>
      <c r="E90" s="168"/>
      <c r="F90" s="168"/>
      <c r="G90" s="168"/>
      <c r="H90" s="168"/>
      <c r="I90" s="168"/>
      <c r="J90" s="168"/>
      <c r="K90" s="168"/>
      <c r="L90" s="168"/>
      <c r="M90" s="168"/>
      <c r="N90" s="168"/>
      <c r="O90" s="193">
        <f t="shared" si="1"/>
      </c>
    </row>
    <row r="91" spans="1:15" ht="15">
      <c r="A91" s="168"/>
      <c r="B91" s="168"/>
      <c r="C91" s="168"/>
      <c r="D91" s="168"/>
      <c r="E91" s="168"/>
      <c r="F91" s="168"/>
      <c r="G91" s="168"/>
      <c r="H91" s="168"/>
      <c r="I91" s="168"/>
      <c r="J91" s="168"/>
      <c r="K91" s="168"/>
      <c r="L91" s="168"/>
      <c r="M91" s="168"/>
      <c r="N91" s="168"/>
      <c r="O91" s="193">
        <f t="shared" si="1"/>
      </c>
    </row>
    <row r="92" spans="1:15" ht="15">
      <c r="A92" s="168"/>
      <c r="B92" s="168"/>
      <c r="C92" s="168"/>
      <c r="D92" s="168"/>
      <c r="E92" s="168"/>
      <c r="F92" s="168"/>
      <c r="G92" s="168"/>
      <c r="H92" s="168"/>
      <c r="I92" s="168"/>
      <c r="J92" s="168"/>
      <c r="K92" s="168"/>
      <c r="L92" s="168"/>
      <c r="M92" s="168"/>
      <c r="N92" s="168"/>
      <c r="O92" s="193">
        <f t="shared" si="1"/>
      </c>
    </row>
    <row r="93" spans="1:15" ht="15">
      <c r="A93" s="168"/>
      <c r="B93" s="168"/>
      <c r="C93" s="168"/>
      <c r="D93" s="168"/>
      <c r="E93" s="168"/>
      <c r="F93" s="168"/>
      <c r="G93" s="168"/>
      <c r="H93" s="168"/>
      <c r="I93" s="168"/>
      <c r="J93" s="168"/>
      <c r="K93" s="168"/>
      <c r="L93" s="168"/>
      <c r="M93" s="168"/>
      <c r="N93" s="168"/>
      <c r="O93" s="193">
        <f t="shared" si="1"/>
      </c>
    </row>
    <row r="94" spans="1:15" ht="15">
      <c r="A94" s="168"/>
      <c r="B94" s="168"/>
      <c r="C94" s="168"/>
      <c r="D94" s="168"/>
      <c r="E94" s="168"/>
      <c r="F94" s="168"/>
      <c r="G94" s="168"/>
      <c r="H94" s="168"/>
      <c r="I94" s="168"/>
      <c r="J94" s="168"/>
      <c r="K94" s="168"/>
      <c r="L94" s="168"/>
      <c r="M94" s="168"/>
      <c r="N94" s="168"/>
      <c r="O94" s="193">
        <f t="shared" si="1"/>
      </c>
    </row>
    <row r="95" spans="1:15" ht="15">
      <c r="A95" s="168"/>
      <c r="B95" s="168"/>
      <c r="C95" s="168"/>
      <c r="D95" s="168"/>
      <c r="E95" s="168"/>
      <c r="F95" s="168"/>
      <c r="G95" s="168"/>
      <c r="H95" s="168"/>
      <c r="I95" s="168"/>
      <c r="J95" s="168"/>
      <c r="K95" s="168"/>
      <c r="L95" s="168"/>
      <c r="M95" s="168"/>
      <c r="N95" s="168"/>
      <c r="O95" s="193">
        <f t="shared" si="1"/>
      </c>
    </row>
    <row r="96" spans="1:15" ht="15">
      <c r="A96" s="168"/>
      <c r="B96" s="168"/>
      <c r="C96" s="168"/>
      <c r="D96" s="168"/>
      <c r="E96" s="168"/>
      <c r="F96" s="168"/>
      <c r="G96" s="168"/>
      <c r="H96" s="168"/>
      <c r="I96" s="168"/>
      <c r="J96" s="168"/>
      <c r="K96" s="168"/>
      <c r="L96" s="168"/>
      <c r="M96" s="168"/>
      <c r="N96" s="168"/>
      <c r="O96" s="193">
        <f t="shared" si="1"/>
      </c>
    </row>
    <row r="97" spans="1:15" ht="15">
      <c r="A97" s="168"/>
      <c r="B97" s="168"/>
      <c r="C97" s="168"/>
      <c r="D97" s="168"/>
      <c r="E97" s="168"/>
      <c r="F97" s="168"/>
      <c r="G97" s="168"/>
      <c r="H97" s="168"/>
      <c r="I97" s="168"/>
      <c r="J97" s="168"/>
      <c r="K97" s="168"/>
      <c r="L97" s="168"/>
      <c r="M97" s="168"/>
      <c r="N97" s="168"/>
      <c r="O97" s="193">
        <f t="shared" si="1"/>
      </c>
    </row>
    <row r="98" spans="1:15" ht="15">
      <c r="A98" s="168"/>
      <c r="B98" s="168"/>
      <c r="C98" s="168"/>
      <c r="D98" s="168"/>
      <c r="E98" s="168"/>
      <c r="F98" s="168"/>
      <c r="G98" s="168"/>
      <c r="H98" s="168"/>
      <c r="I98" s="168"/>
      <c r="J98" s="168"/>
      <c r="K98" s="168"/>
      <c r="L98" s="168"/>
      <c r="M98" s="168"/>
      <c r="N98" s="168"/>
      <c r="O98" s="193">
        <f t="shared" si="1"/>
      </c>
    </row>
    <row r="99" spans="1:15" ht="15">
      <c r="A99" s="168"/>
      <c r="B99" s="168"/>
      <c r="C99" s="168"/>
      <c r="D99" s="168"/>
      <c r="E99" s="168"/>
      <c r="F99" s="168"/>
      <c r="G99" s="168"/>
      <c r="H99" s="168"/>
      <c r="I99" s="168"/>
      <c r="J99" s="168"/>
      <c r="K99" s="168"/>
      <c r="L99" s="168"/>
      <c r="M99" s="168"/>
      <c r="N99" s="168"/>
      <c r="O99" s="193">
        <f t="shared" si="1"/>
      </c>
    </row>
    <row r="100" spans="1:15" ht="15">
      <c r="A100" s="168"/>
      <c r="B100" s="168"/>
      <c r="C100" s="168"/>
      <c r="D100" s="168"/>
      <c r="E100" s="168"/>
      <c r="F100" s="168"/>
      <c r="G100" s="168"/>
      <c r="H100" s="168"/>
      <c r="I100" s="168"/>
      <c r="J100" s="168"/>
      <c r="K100" s="168"/>
      <c r="L100" s="168"/>
      <c r="M100" s="168"/>
      <c r="N100" s="168"/>
      <c r="O100" s="193">
        <f t="shared" si="1"/>
      </c>
    </row>
    <row r="101" spans="1:15" ht="15">
      <c r="A101" s="168"/>
      <c r="B101" s="168"/>
      <c r="C101" s="168"/>
      <c r="D101" s="168"/>
      <c r="E101" s="168"/>
      <c r="F101" s="168"/>
      <c r="G101" s="168"/>
      <c r="H101" s="168"/>
      <c r="I101" s="168"/>
      <c r="J101" s="168"/>
      <c r="K101" s="168"/>
      <c r="L101" s="168"/>
      <c r="M101" s="168"/>
      <c r="N101" s="168"/>
      <c r="O101" s="193">
        <f t="shared" si="1"/>
      </c>
    </row>
    <row r="102" spans="1:14" ht="15">
      <c r="A102" s="168"/>
      <c r="B102" s="168"/>
      <c r="C102" s="168"/>
      <c r="D102" s="168"/>
      <c r="E102" s="168"/>
      <c r="F102" s="168"/>
      <c r="G102" s="168"/>
      <c r="H102" s="168"/>
      <c r="I102" s="168"/>
      <c r="J102" s="168"/>
      <c r="K102" s="168"/>
      <c r="L102" s="168"/>
      <c r="M102" s="168"/>
      <c r="N102" s="168"/>
    </row>
    <row r="103" spans="1:14" ht="15">
      <c r="A103" s="168"/>
      <c r="B103" s="168"/>
      <c r="C103" s="168"/>
      <c r="D103" s="168"/>
      <c r="E103" s="168"/>
      <c r="F103" s="168"/>
      <c r="G103" s="168"/>
      <c r="H103" s="168"/>
      <c r="I103" s="168"/>
      <c r="J103" s="168"/>
      <c r="K103" s="168"/>
      <c r="L103" s="168"/>
      <c r="M103" s="168"/>
      <c r="N103" s="168"/>
    </row>
    <row r="104" spans="1:14" ht="15">
      <c r="A104" s="168"/>
      <c r="B104" s="168"/>
      <c r="C104" s="168"/>
      <c r="D104" s="168"/>
      <c r="E104" s="168"/>
      <c r="F104" s="168"/>
      <c r="G104" s="168"/>
      <c r="H104" s="168"/>
      <c r="I104" s="168"/>
      <c r="J104" s="168"/>
      <c r="K104" s="168"/>
      <c r="L104" s="168"/>
      <c r="M104" s="168"/>
      <c r="N104" s="168"/>
    </row>
    <row r="105" spans="1:14" ht="15">
      <c r="A105" s="168"/>
      <c r="B105" s="168"/>
      <c r="C105" s="168"/>
      <c r="D105" s="168"/>
      <c r="E105" s="168"/>
      <c r="F105" s="168"/>
      <c r="G105" s="168"/>
      <c r="H105" s="168"/>
      <c r="I105" s="168"/>
      <c r="J105" s="168"/>
      <c r="K105" s="168"/>
      <c r="L105" s="168"/>
      <c r="M105" s="168"/>
      <c r="N105" s="168"/>
    </row>
    <row r="106" spans="1:14" ht="15">
      <c r="A106" s="168"/>
      <c r="B106" s="168"/>
      <c r="C106" s="168"/>
      <c r="D106" s="168"/>
      <c r="E106" s="168"/>
      <c r="F106" s="168"/>
      <c r="G106" s="168"/>
      <c r="H106" s="168"/>
      <c r="I106" s="168"/>
      <c r="J106" s="168"/>
      <c r="K106" s="168"/>
      <c r="L106" s="168"/>
      <c r="M106" s="168"/>
      <c r="N106" s="168"/>
    </row>
    <row r="107" spans="1:14" ht="15">
      <c r="A107" s="168"/>
      <c r="B107" s="168"/>
      <c r="C107" s="168"/>
      <c r="D107" s="168"/>
      <c r="E107" s="168"/>
      <c r="F107" s="168"/>
      <c r="G107" s="168"/>
      <c r="H107" s="168"/>
      <c r="I107" s="168"/>
      <c r="J107" s="168"/>
      <c r="K107" s="168"/>
      <c r="L107" s="168"/>
      <c r="M107" s="168"/>
      <c r="N107" s="168"/>
    </row>
    <row r="108" spans="1:14" ht="15">
      <c r="A108" s="168"/>
      <c r="B108" s="168"/>
      <c r="C108" s="168"/>
      <c r="D108" s="168"/>
      <c r="E108" s="168"/>
      <c r="F108" s="168"/>
      <c r="G108" s="168"/>
      <c r="H108" s="168"/>
      <c r="I108" s="168"/>
      <c r="J108" s="168"/>
      <c r="K108" s="168"/>
      <c r="L108" s="168"/>
      <c r="M108" s="168"/>
      <c r="N108" s="168"/>
    </row>
    <row r="109" spans="1:14" ht="15">
      <c r="A109" s="168"/>
      <c r="B109" s="168"/>
      <c r="C109" s="168"/>
      <c r="D109" s="168"/>
      <c r="E109" s="168"/>
      <c r="F109" s="168"/>
      <c r="G109" s="168"/>
      <c r="H109" s="168"/>
      <c r="I109" s="168"/>
      <c r="J109" s="168"/>
      <c r="K109" s="168"/>
      <c r="L109" s="168"/>
      <c r="M109" s="168"/>
      <c r="N109" s="168"/>
    </row>
    <row r="110" spans="1:14" ht="15">
      <c r="A110" s="168"/>
      <c r="B110" s="168"/>
      <c r="C110" s="168"/>
      <c r="D110" s="168"/>
      <c r="E110" s="168"/>
      <c r="F110" s="168"/>
      <c r="G110" s="168"/>
      <c r="H110" s="168"/>
      <c r="I110" s="168"/>
      <c r="J110" s="168"/>
      <c r="K110" s="168"/>
      <c r="L110" s="168"/>
      <c r="M110" s="168"/>
      <c r="N110" s="168"/>
    </row>
    <row r="111" spans="1:14" ht="15">
      <c r="A111" s="168"/>
      <c r="B111" s="168"/>
      <c r="C111" s="168"/>
      <c r="D111" s="168"/>
      <c r="E111" s="168"/>
      <c r="F111" s="168"/>
      <c r="G111" s="168"/>
      <c r="H111" s="168"/>
      <c r="I111" s="168"/>
      <c r="J111" s="168"/>
      <c r="K111" s="168"/>
      <c r="L111" s="168"/>
      <c r="M111" s="168"/>
      <c r="N111" s="168"/>
    </row>
    <row r="112" spans="1:14" ht="15">
      <c r="A112" s="168"/>
      <c r="B112" s="168"/>
      <c r="C112" s="168"/>
      <c r="D112" s="168"/>
      <c r="E112" s="168"/>
      <c r="F112" s="168"/>
      <c r="G112" s="168"/>
      <c r="H112" s="168"/>
      <c r="I112" s="168"/>
      <c r="J112" s="168"/>
      <c r="K112" s="168"/>
      <c r="L112" s="168"/>
      <c r="M112" s="168"/>
      <c r="N112" s="168"/>
    </row>
    <row r="113" spans="1:14" ht="15">
      <c r="A113" s="168"/>
      <c r="B113" s="168"/>
      <c r="C113" s="168"/>
      <c r="D113" s="168"/>
      <c r="E113" s="168"/>
      <c r="F113" s="168"/>
      <c r="G113" s="168"/>
      <c r="H113" s="168"/>
      <c r="I113" s="168"/>
      <c r="J113" s="168"/>
      <c r="K113" s="168"/>
      <c r="L113" s="168"/>
      <c r="M113" s="168"/>
      <c r="N113" s="168"/>
    </row>
    <row r="114" spans="1:14" ht="15">
      <c r="A114" s="168"/>
      <c r="B114" s="168"/>
      <c r="C114" s="168"/>
      <c r="D114" s="168"/>
      <c r="E114" s="168"/>
      <c r="F114" s="168"/>
      <c r="G114" s="168"/>
      <c r="H114" s="168"/>
      <c r="I114" s="168"/>
      <c r="J114" s="168"/>
      <c r="K114" s="168"/>
      <c r="L114" s="168"/>
      <c r="M114" s="168"/>
      <c r="N114" s="168"/>
    </row>
    <row r="115" spans="1:14" ht="15">
      <c r="A115" s="168"/>
      <c r="B115" s="168"/>
      <c r="C115" s="168"/>
      <c r="D115" s="168"/>
      <c r="E115" s="168"/>
      <c r="F115" s="168"/>
      <c r="G115" s="168"/>
      <c r="H115" s="168"/>
      <c r="I115" s="168"/>
      <c r="J115" s="168"/>
      <c r="K115" s="168"/>
      <c r="L115" s="168"/>
      <c r="M115" s="168"/>
      <c r="N115" s="168"/>
    </row>
    <row r="116" spans="1:14" ht="15">
      <c r="A116" s="168"/>
      <c r="B116" s="168"/>
      <c r="C116" s="168"/>
      <c r="D116" s="168"/>
      <c r="E116" s="168"/>
      <c r="F116" s="168"/>
      <c r="G116" s="168"/>
      <c r="H116" s="168"/>
      <c r="I116" s="168"/>
      <c r="J116" s="168"/>
      <c r="K116" s="168"/>
      <c r="L116" s="168"/>
      <c r="M116" s="168"/>
      <c r="N116" s="168"/>
    </row>
    <row r="117" spans="1:14" ht="15">
      <c r="A117" s="168"/>
      <c r="B117" s="168"/>
      <c r="C117" s="168"/>
      <c r="D117" s="168"/>
      <c r="E117" s="168"/>
      <c r="F117" s="168"/>
      <c r="G117" s="168"/>
      <c r="H117" s="168"/>
      <c r="I117" s="168"/>
      <c r="J117" s="168"/>
      <c r="K117" s="168"/>
      <c r="L117" s="168"/>
      <c r="M117" s="168"/>
      <c r="N117" s="168"/>
    </row>
    <row r="118" spans="1:14" ht="15">
      <c r="A118" s="168"/>
      <c r="B118" s="168"/>
      <c r="C118" s="168"/>
      <c r="D118" s="168"/>
      <c r="E118" s="168"/>
      <c r="F118" s="168"/>
      <c r="G118" s="168"/>
      <c r="H118" s="168"/>
      <c r="I118" s="168"/>
      <c r="J118" s="168"/>
      <c r="K118" s="168"/>
      <c r="L118" s="168"/>
      <c r="M118" s="168"/>
      <c r="N118" s="168"/>
    </row>
    <row r="119" spans="1:14" ht="15">
      <c r="A119" s="168"/>
      <c r="B119" s="168"/>
      <c r="C119" s="168"/>
      <c r="D119" s="168"/>
      <c r="E119" s="168"/>
      <c r="F119" s="168"/>
      <c r="G119" s="168"/>
      <c r="H119" s="168"/>
      <c r="I119" s="168"/>
      <c r="J119" s="168"/>
      <c r="K119" s="168"/>
      <c r="L119" s="168"/>
      <c r="M119" s="168"/>
      <c r="N119" s="168"/>
    </row>
    <row r="120" spans="1:14" ht="15">
      <c r="A120" s="168"/>
      <c r="B120" s="168"/>
      <c r="C120" s="168"/>
      <c r="D120" s="168"/>
      <c r="E120" s="168"/>
      <c r="F120" s="168"/>
      <c r="G120" s="168"/>
      <c r="H120" s="168"/>
      <c r="I120" s="168"/>
      <c r="J120" s="168"/>
      <c r="K120" s="168"/>
      <c r="L120" s="168"/>
      <c r="M120" s="168"/>
      <c r="N120" s="168"/>
    </row>
    <row r="121" spans="1:14" ht="15">
      <c r="A121" s="168"/>
      <c r="B121" s="168"/>
      <c r="C121" s="168"/>
      <c r="D121" s="168"/>
      <c r="E121" s="168"/>
      <c r="F121" s="168"/>
      <c r="G121" s="168"/>
      <c r="H121" s="168"/>
      <c r="I121" s="168"/>
      <c r="J121" s="168"/>
      <c r="K121" s="168"/>
      <c r="L121" s="168"/>
      <c r="M121" s="168"/>
      <c r="N121" s="168"/>
    </row>
    <row r="122" spans="1:14" ht="15">
      <c r="A122" s="168"/>
      <c r="B122" s="168"/>
      <c r="C122" s="168"/>
      <c r="D122" s="168"/>
      <c r="E122" s="168"/>
      <c r="F122" s="168"/>
      <c r="G122" s="168"/>
      <c r="H122" s="168"/>
      <c r="I122" s="168"/>
      <c r="J122" s="168"/>
      <c r="K122" s="168"/>
      <c r="L122" s="168"/>
      <c r="M122" s="168"/>
      <c r="N122" s="168"/>
    </row>
    <row r="123" spans="1:14" ht="15">
      <c r="A123" s="168"/>
      <c r="B123" s="168"/>
      <c r="C123" s="168"/>
      <c r="D123" s="168"/>
      <c r="E123" s="168"/>
      <c r="F123" s="168"/>
      <c r="G123" s="168"/>
      <c r="H123" s="168"/>
      <c r="I123" s="168"/>
      <c r="J123" s="168"/>
      <c r="K123" s="168"/>
      <c r="L123" s="168"/>
      <c r="M123" s="168"/>
      <c r="N123" s="168"/>
    </row>
    <row r="124" spans="1:14" ht="15">
      <c r="A124" s="168"/>
      <c r="B124" s="168"/>
      <c r="C124" s="168"/>
      <c r="D124" s="168"/>
      <c r="E124" s="168"/>
      <c r="F124" s="168"/>
      <c r="G124" s="168"/>
      <c r="H124" s="168"/>
      <c r="I124" s="168"/>
      <c r="J124" s="168"/>
      <c r="K124" s="168"/>
      <c r="L124" s="168"/>
      <c r="M124" s="168"/>
      <c r="N124" s="168"/>
    </row>
    <row r="125" spans="1:14" ht="15">
      <c r="A125" s="168"/>
      <c r="B125" s="168"/>
      <c r="C125" s="168"/>
      <c r="D125" s="168"/>
      <c r="E125" s="168"/>
      <c r="F125" s="168"/>
      <c r="G125" s="168"/>
      <c r="H125" s="168"/>
      <c r="I125" s="168"/>
      <c r="J125" s="168"/>
      <c r="K125" s="168"/>
      <c r="L125" s="168"/>
      <c r="M125" s="168"/>
      <c r="N125" s="168"/>
    </row>
    <row r="126" spans="1:14" ht="15">
      <c r="A126" s="168"/>
      <c r="B126" s="168"/>
      <c r="C126" s="168"/>
      <c r="D126" s="168"/>
      <c r="E126" s="168"/>
      <c r="F126" s="168"/>
      <c r="G126" s="168"/>
      <c r="H126" s="168"/>
      <c r="I126" s="168"/>
      <c r="J126" s="168"/>
      <c r="K126" s="168"/>
      <c r="L126" s="168"/>
      <c r="M126" s="168"/>
      <c r="N126" s="168"/>
    </row>
    <row r="127" spans="1:14" ht="15">
      <c r="A127" s="168"/>
      <c r="B127" s="168"/>
      <c r="C127" s="168"/>
      <c r="D127" s="168"/>
      <c r="E127" s="168"/>
      <c r="F127" s="168"/>
      <c r="G127" s="168"/>
      <c r="H127" s="168"/>
      <c r="I127" s="168"/>
      <c r="J127" s="168"/>
      <c r="K127" s="168"/>
      <c r="L127" s="168"/>
      <c r="M127" s="168"/>
      <c r="N127" s="168"/>
    </row>
    <row r="128" spans="1:14" ht="15">
      <c r="A128" s="168"/>
      <c r="B128" s="168"/>
      <c r="C128" s="168"/>
      <c r="D128" s="168"/>
      <c r="E128" s="168"/>
      <c r="F128" s="168"/>
      <c r="G128" s="168"/>
      <c r="H128" s="168"/>
      <c r="I128" s="168"/>
      <c r="J128" s="168"/>
      <c r="K128" s="168"/>
      <c r="L128" s="168"/>
      <c r="M128" s="168"/>
      <c r="N128" s="168"/>
    </row>
    <row r="129" spans="1:14" ht="15">
      <c r="A129" s="168"/>
      <c r="B129" s="168"/>
      <c r="C129" s="168"/>
      <c r="D129" s="168"/>
      <c r="E129" s="168"/>
      <c r="F129" s="168"/>
      <c r="G129" s="168"/>
      <c r="H129" s="168"/>
      <c r="I129" s="168"/>
      <c r="J129" s="168"/>
      <c r="K129" s="168"/>
      <c r="L129" s="168"/>
      <c r="M129" s="168"/>
      <c r="N129" s="168"/>
    </row>
    <row r="130" spans="1:14" ht="15">
      <c r="A130" s="168"/>
      <c r="B130" s="168"/>
      <c r="C130" s="168"/>
      <c r="D130" s="168"/>
      <c r="E130" s="168"/>
      <c r="F130" s="168"/>
      <c r="G130" s="168"/>
      <c r="H130" s="168"/>
      <c r="I130" s="168"/>
      <c r="J130" s="168"/>
      <c r="K130" s="168"/>
      <c r="L130" s="168"/>
      <c r="M130" s="168"/>
      <c r="N130" s="168"/>
    </row>
    <row r="131" spans="1:14" ht="15">
      <c r="A131" s="168"/>
      <c r="B131" s="168"/>
      <c r="C131" s="168"/>
      <c r="D131" s="168"/>
      <c r="E131" s="168"/>
      <c r="F131" s="168"/>
      <c r="G131" s="168"/>
      <c r="H131" s="168"/>
      <c r="I131" s="168"/>
      <c r="J131" s="168"/>
      <c r="K131" s="168"/>
      <c r="L131" s="168"/>
      <c r="M131" s="168"/>
      <c r="N131" s="168"/>
    </row>
    <row r="132" spans="1:14" ht="15">
      <c r="A132" s="168"/>
      <c r="B132" s="168"/>
      <c r="C132" s="168"/>
      <c r="D132" s="168"/>
      <c r="E132" s="168"/>
      <c r="F132" s="168"/>
      <c r="G132" s="168"/>
      <c r="H132" s="168"/>
      <c r="I132" s="168"/>
      <c r="J132" s="168"/>
      <c r="K132" s="168"/>
      <c r="L132" s="168"/>
      <c r="M132" s="168"/>
      <c r="N132" s="168"/>
    </row>
    <row r="133" spans="1:14" ht="15">
      <c r="A133" s="168"/>
      <c r="B133" s="168"/>
      <c r="C133" s="168"/>
      <c r="D133" s="168"/>
      <c r="E133" s="168"/>
      <c r="F133" s="168"/>
      <c r="G133" s="168"/>
      <c r="H133" s="168"/>
      <c r="I133" s="168"/>
      <c r="J133" s="168"/>
      <c r="K133" s="168"/>
      <c r="L133" s="168"/>
      <c r="M133" s="168"/>
      <c r="N133" s="168"/>
    </row>
    <row r="134" spans="1:14" ht="15">
      <c r="A134" s="168"/>
      <c r="B134" s="168"/>
      <c r="C134" s="168"/>
      <c r="D134" s="168"/>
      <c r="E134" s="168"/>
      <c r="F134" s="168"/>
      <c r="G134" s="168"/>
      <c r="H134" s="168"/>
      <c r="I134" s="168"/>
      <c r="J134" s="168"/>
      <c r="K134" s="168"/>
      <c r="L134" s="168"/>
      <c r="M134" s="168"/>
      <c r="N134" s="168"/>
    </row>
    <row r="135" spans="1:14" ht="15">
      <c r="A135" s="168"/>
      <c r="B135" s="168"/>
      <c r="C135" s="168"/>
      <c r="D135" s="168"/>
      <c r="E135" s="168"/>
      <c r="F135" s="168"/>
      <c r="G135" s="168"/>
      <c r="H135" s="168"/>
      <c r="I135" s="168"/>
      <c r="J135" s="168"/>
      <c r="K135" s="168"/>
      <c r="L135" s="168"/>
      <c r="M135" s="168"/>
      <c r="N135" s="168"/>
    </row>
    <row r="136" spans="1:14" ht="15">
      <c r="A136" s="168"/>
      <c r="B136" s="168"/>
      <c r="C136" s="168"/>
      <c r="D136" s="168"/>
      <c r="E136" s="168"/>
      <c r="F136" s="168"/>
      <c r="G136" s="168"/>
      <c r="H136" s="168"/>
      <c r="I136" s="168"/>
      <c r="J136" s="168"/>
      <c r="K136" s="168"/>
      <c r="L136" s="168"/>
      <c r="M136" s="168"/>
      <c r="N136" s="168"/>
    </row>
    <row r="137" spans="1:14" ht="15">
      <c r="A137" s="168"/>
      <c r="B137" s="168"/>
      <c r="C137" s="168"/>
      <c r="D137" s="168"/>
      <c r="E137" s="168"/>
      <c r="F137" s="168"/>
      <c r="G137" s="168"/>
      <c r="H137" s="168"/>
      <c r="I137" s="168"/>
      <c r="J137" s="168"/>
      <c r="K137" s="168"/>
      <c r="L137" s="168"/>
      <c r="M137" s="168"/>
      <c r="N137" s="168"/>
    </row>
    <row r="138" spans="1:14" ht="15">
      <c r="A138" s="168"/>
      <c r="B138" s="168"/>
      <c r="C138" s="168"/>
      <c r="D138" s="168"/>
      <c r="E138" s="168"/>
      <c r="F138" s="168"/>
      <c r="G138" s="168"/>
      <c r="H138" s="168"/>
      <c r="I138" s="168"/>
      <c r="J138" s="168"/>
      <c r="K138" s="168"/>
      <c r="L138" s="168"/>
      <c r="M138" s="168"/>
      <c r="N138" s="168"/>
    </row>
    <row r="139" spans="1:14" ht="15">
      <c r="A139" s="168"/>
      <c r="B139" s="168"/>
      <c r="C139" s="168"/>
      <c r="D139" s="168"/>
      <c r="E139" s="168"/>
      <c r="F139" s="168"/>
      <c r="G139" s="168"/>
      <c r="H139" s="168"/>
      <c r="I139" s="168"/>
      <c r="J139" s="168"/>
      <c r="K139" s="168"/>
      <c r="L139" s="168"/>
      <c r="M139" s="168"/>
      <c r="N139" s="168"/>
    </row>
    <row r="140" spans="1:14" ht="15">
      <c r="A140" s="168"/>
      <c r="B140" s="168"/>
      <c r="C140" s="168"/>
      <c r="D140" s="168"/>
      <c r="E140" s="168"/>
      <c r="F140" s="168"/>
      <c r="G140" s="168"/>
      <c r="H140" s="168"/>
      <c r="I140" s="168"/>
      <c r="J140" s="168"/>
      <c r="K140" s="168"/>
      <c r="L140" s="168"/>
      <c r="M140" s="168"/>
      <c r="N140" s="168"/>
    </row>
    <row r="141" spans="1:14" ht="15">
      <c r="A141" s="168"/>
      <c r="B141" s="168"/>
      <c r="C141" s="168"/>
      <c r="D141" s="168"/>
      <c r="E141" s="168"/>
      <c r="F141" s="168"/>
      <c r="G141" s="168"/>
      <c r="H141" s="168"/>
      <c r="I141" s="168"/>
      <c r="J141" s="168"/>
      <c r="K141" s="168"/>
      <c r="L141" s="168"/>
      <c r="M141" s="168"/>
      <c r="N141" s="168"/>
    </row>
    <row r="142" spans="1:14" ht="15">
      <c r="A142" s="168"/>
      <c r="B142" s="168"/>
      <c r="C142" s="168"/>
      <c r="D142" s="168"/>
      <c r="E142" s="168"/>
      <c r="F142" s="168"/>
      <c r="G142" s="168"/>
      <c r="H142" s="168"/>
      <c r="I142" s="168"/>
      <c r="J142" s="168"/>
      <c r="K142" s="168"/>
      <c r="L142" s="168"/>
      <c r="M142" s="168"/>
      <c r="N142" s="168"/>
    </row>
    <row r="143" spans="1:14" ht="15">
      <c r="A143" s="168"/>
      <c r="B143" s="168"/>
      <c r="C143" s="168"/>
      <c r="D143" s="168"/>
      <c r="E143" s="168"/>
      <c r="F143" s="168"/>
      <c r="G143" s="168"/>
      <c r="H143" s="168"/>
      <c r="I143" s="168"/>
      <c r="J143" s="168"/>
      <c r="K143" s="168"/>
      <c r="L143" s="168"/>
      <c r="M143" s="168"/>
      <c r="N143" s="168"/>
    </row>
    <row r="144" spans="1:14" ht="15">
      <c r="A144" s="168"/>
      <c r="B144" s="168"/>
      <c r="C144" s="168"/>
      <c r="D144" s="168"/>
      <c r="E144" s="168"/>
      <c r="F144" s="168"/>
      <c r="G144" s="168"/>
      <c r="H144" s="168"/>
      <c r="I144" s="168"/>
      <c r="J144" s="168"/>
      <c r="K144" s="168"/>
      <c r="L144" s="168"/>
      <c r="M144" s="168"/>
      <c r="N144" s="168"/>
    </row>
    <row r="145" spans="1:14" ht="15">
      <c r="A145" s="168"/>
      <c r="B145" s="168"/>
      <c r="C145" s="168"/>
      <c r="D145" s="168"/>
      <c r="E145" s="168"/>
      <c r="F145" s="168"/>
      <c r="G145" s="168"/>
      <c r="H145" s="168"/>
      <c r="I145" s="168"/>
      <c r="J145" s="168"/>
      <c r="K145" s="168"/>
      <c r="L145" s="168"/>
      <c r="M145" s="168"/>
      <c r="N145" s="168"/>
    </row>
    <row r="146" spans="1:14" ht="15">
      <c r="A146" s="168"/>
      <c r="B146" s="168"/>
      <c r="C146" s="168"/>
      <c r="D146" s="168"/>
      <c r="E146" s="168"/>
      <c r="F146" s="168"/>
      <c r="G146" s="168"/>
      <c r="H146" s="168"/>
      <c r="I146" s="168"/>
      <c r="J146" s="168"/>
      <c r="K146" s="168"/>
      <c r="L146" s="168"/>
      <c r="M146" s="168"/>
      <c r="N146" s="168"/>
    </row>
    <row r="147" spans="1:14" ht="15">
      <c r="A147" s="168"/>
      <c r="B147" s="168"/>
      <c r="C147" s="168"/>
      <c r="D147" s="168"/>
      <c r="E147" s="168"/>
      <c r="F147" s="168"/>
      <c r="G147" s="168"/>
      <c r="H147" s="168"/>
      <c r="I147" s="168"/>
      <c r="J147" s="168"/>
      <c r="K147" s="168"/>
      <c r="L147" s="168"/>
      <c r="M147" s="168"/>
      <c r="N147" s="168"/>
    </row>
    <row r="148" spans="1:14" ht="15">
      <c r="A148" s="168"/>
      <c r="B148" s="168"/>
      <c r="C148" s="168"/>
      <c r="D148" s="168"/>
      <c r="E148" s="168"/>
      <c r="F148" s="168"/>
      <c r="G148" s="168"/>
      <c r="H148" s="168"/>
      <c r="I148" s="168"/>
      <c r="J148" s="168"/>
      <c r="K148" s="168"/>
      <c r="L148" s="168"/>
      <c r="M148" s="168"/>
      <c r="N148" s="168"/>
    </row>
    <row r="149" spans="1:14" ht="15">
      <c r="A149" s="168"/>
      <c r="B149" s="168"/>
      <c r="C149" s="168"/>
      <c r="D149" s="168"/>
      <c r="E149" s="168"/>
      <c r="F149" s="168"/>
      <c r="G149" s="168"/>
      <c r="H149" s="168"/>
      <c r="I149" s="168"/>
      <c r="J149" s="168"/>
      <c r="K149" s="168"/>
      <c r="L149" s="168"/>
      <c r="M149" s="168"/>
      <c r="N149" s="168"/>
    </row>
    <row r="150" spans="1:14" ht="15">
      <c r="A150" s="168"/>
      <c r="B150" s="168"/>
      <c r="C150" s="168"/>
      <c r="D150" s="168"/>
      <c r="E150" s="168"/>
      <c r="F150" s="168"/>
      <c r="G150" s="168"/>
      <c r="H150" s="168"/>
      <c r="I150" s="168"/>
      <c r="J150" s="168"/>
      <c r="K150" s="168"/>
      <c r="L150" s="168"/>
      <c r="M150" s="168"/>
      <c r="N150" s="168"/>
    </row>
    <row r="151" spans="1:14" ht="15">
      <c r="A151" s="168"/>
      <c r="B151" s="168"/>
      <c r="C151" s="168"/>
      <c r="D151" s="168"/>
      <c r="E151" s="168"/>
      <c r="F151" s="168"/>
      <c r="G151" s="168"/>
      <c r="H151" s="168"/>
      <c r="I151" s="168"/>
      <c r="J151" s="168"/>
      <c r="K151" s="168"/>
      <c r="L151" s="168"/>
      <c r="M151" s="168"/>
      <c r="N151" s="168"/>
    </row>
    <row r="152" spans="1:14" ht="15">
      <c r="A152" s="168"/>
      <c r="B152" s="168"/>
      <c r="C152" s="168"/>
      <c r="D152" s="168"/>
      <c r="E152" s="168"/>
      <c r="F152" s="168"/>
      <c r="G152" s="168"/>
      <c r="H152" s="168"/>
      <c r="I152" s="168"/>
      <c r="J152" s="168"/>
      <c r="K152" s="168"/>
      <c r="L152" s="168"/>
      <c r="M152" s="168"/>
      <c r="N152" s="168"/>
    </row>
    <row r="153" spans="1:14" ht="15">
      <c r="A153" s="168"/>
      <c r="B153" s="168"/>
      <c r="C153" s="168"/>
      <c r="D153" s="168"/>
      <c r="E153" s="168"/>
      <c r="F153" s="168"/>
      <c r="G153" s="168"/>
      <c r="H153" s="168"/>
      <c r="I153" s="168"/>
      <c r="J153" s="168"/>
      <c r="K153" s="168"/>
      <c r="L153" s="168"/>
      <c r="M153" s="168"/>
      <c r="N153" s="168"/>
    </row>
    <row r="154" spans="1:14" ht="15">
      <c r="A154" s="168"/>
      <c r="B154" s="168"/>
      <c r="C154" s="168"/>
      <c r="D154" s="168"/>
      <c r="E154" s="168"/>
      <c r="F154" s="168"/>
      <c r="G154" s="168"/>
      <c r="H154" s="168"/>
      <c r="I154" s="168"/>
      <c r="J154" s="168"/>
      <c r="K154" s="168"/>
      <c r="L154" s="168"/>
      <c r="M154" s="168"/>
      <c r="N154" s="168"/>
    </row>
    <row r="155" spans="1:14" ht="15">
      <c r="A155" s="168"/>
      <c r="B155" s="168"/>
      <c r="C155" s="168"/>
      <c r="D155" s="168"/>
      <c r="E155" s="168"/>
      <c r="F155" s="168"/>
      <c r="G155" s="168"/>
      <c r="H155" s="168"/>
      <c r="I155" s="168"/>
      <c r="J155" s="168"/>
      <c r="K155" s="168"/>
      <c r="L155" s="168"/>
      <c r="M155" s="168"/>
      <c r="N155" s="168"/>
    </row>
    <row r="156" spans="1:14" ht="15">
      <c r="A156" s="168"/>
      <c r="B156" s="168"/>
      <c r="C156" s="168"/>
      <c r="D156" s="168"/>
      <c r="E156" s="168"/>
      <c r="F156" s="168"/>
      <c r="G156" s="168"/>
      <c r="H156" s="168"/>
      <c r="I156" s="168"/>
      <c r="J156" s="168"/>
      <c r="K156" s="168"/>
      <c r="L156" s="168"/>
      <c r="M156" s="168"/>
      <c r="N156" s="168"/>
    </row>
    <row r="157" spans="1:14" ht="15">
      <c r="A157" s="168"/>
      <c r="B157" s="168"/>
      <c r="C157" s="168"/>
      <c r="D157" s="168"/>
      <c r="E157" s="168"/>
      <c r="F157" s="168"/>
      <c r="G157" s="168"/>
      <c r="H157" s="168"/>
      <c r="I157" s="168"/>
      <c r="J157" s="168"/>
      <c r="K157" s="168"/>
      <c r="L157" s="168"/>
      <c r="M157" s="168"/>
      <c r="N157" s="168"/>
    </row>
    <row r="158" spans="1:14" ht="15">
      <c r="A158" s="168"/>
      <c r="B158" s="168"/>
      <c r="C158" s="168"/>
      <c r="D158" s="168"/>
      <c r="E158" s="168"/>
      <c r="F158" s="168"/>
      <c r="G158" s="168"/>
      <c r="H158" s="168"/>
      <c r="I158" s="168"/>
      <c r="J158" s="168"/>
      <c r="K158" s="168"/>
      <c r="L158" s="168"/>
      <c r="M158" s="168"/>
      <c r="N158" s="168"/>
    </row>
    <row r="159" spans="1:14" ht="15">
      <c r="A159" s="168"/>
      <c r="B159" s="168"/>
      <c r="C159" s="168"/>
      <c r="D159" s="168"/>
      <c r="E159" s="168"/>
      <c r="F159" s="168"/>
      <c r="G159" s="168"/>
      <c r="H159" s="168"/>
      <c r="I159" s="168"/>
      <c r="J159" s="168"/>
      <c r="K159" s="168"/>
      <c r="L159" s="168"/>
      <c r="M159" s="168"/>
      <c r="N159" s="168"/>
    </row>
    <row r="160" spans="1:14" ht="15">
      <c r="A160" s="168"/>
      <c r="B160" s="168"/>
      <c r="C160" s="168"/>
      <c r="D160" s="168"/>
      <c r="E160" s="168"/>
      <c r="F160" s="168"/>
      <c r="G160" s="168"/>
      <c r="H160" s="168"/>
      <c r="I160" s="168"/>
      <c r="J160" s="168"/>
      <c r="K160" s="168"/>
      <c r="L160" s="168"/>
      <c r="M160" s="168"/>
      <c r="N160" s="168"/>
    </row>
    <row r="161" spans="1:14" ht="15">
      <c r="A161" s="168"/>
      <c r="B161" s="168"/>
      <c r="C161" s="168"/>
      <c r="D161" s="168"/>
      <c r="E161" s="168"/>
      <c r="F161" s="168"/>
      <c r="G161" s="168"/>
      <c r="H161" s="168"/>
      <c r="I161" s="168"/>
      <c r="J161" s="168"/>
      <c r="K161" s="168"/>
      <c r="L161" s="168"/>
      <c r="M161" s="168"/>
      <c r="N161" s="168"/>
    </row>
    <row r="162" spans="1:14" ht="15">
      <c r="A162" s="168"/>
      <c r="B162" s="168"/>
      <c r="C162" s="168"/>
      <c r="D162" s="168"/>
      <c r="E162" s="168"/>
      <c r="F162" s="168"/>
      <c r="G162" s="168"/>
      <c r="H162" s="168"/>
      <c r="I162" s="168"/>
      <c r="J162" s="168"/>
      <c r="K162" s="168"/>
      <c r="L162" s="168"/>
      <c r="M162" s="168"/>
      <c r="N162" s="168"/>
    </row>
    <row r="163" spans="1:14" ht="15">
      <c r="A163" s="168"/>
      <c r="B163" s="168"/>
      <c r="C163" s="168"/>
      <c r="D163" s="168"/>
      <c r="E163" s="168"/>
      <c r="F163" s="168"/>
      <c r="G163" s="168"/>
      <c r="H163" s="168"/>
      <c r="I163" s="168"/>
      <c r="J163" s="168"/>
      <c r="K163" s="168"/>
      <c r="L163" s="168"/>
      <c r="M163" s="168"/>
      <c r="N163" s="168"/>
    </row>
    <row r="164" spans="1:14" ht="15">
      <c r="A164" s="168"/>
      <c r="B164" s="168"/>
      <c r="C164" s="168"/>
      <c r="D164" s="168"/>
      <c r="E164" s="168"/>
      <c r="F164" s="168"/>
      <c r="G164" s="168"/>
      <c r="H164" s="168"/>
      <c r="I164" s="168"/>
      <c r="J164" s="168"/>
      <c r="K164" s="168"/>
      <c r="L164" s="168"/>
      <c r="M164" s="168"/>
      <c r="N164" s="168"/>
    </row>
    <row r="165" spans="1:14" ht="15">
      <c r="A165" s="168"/>
      <c r="B165" s="168"/>
      <c r="C165" s="168"/>
      <c r="D165" s="168"/>
      <c r="E165" s="168"/>
      <c r="F165" s="168"/>
      <c r="G165" s="168"/>
      <c r="H165" s="168"/>
      <c r="I165" s="168"/>
      <c r="J165" s="168"/>
      <c r="K165" s="168"/>
      <c r="L165" s="168"/>
      <c r="M165" s="168"/>
      <c r="N165" s="168"/>
    </row>
    <row r="166" spans="1:14" ht="15">
      <c r="A166" s="168"/>
      <c r="B166" s="168"/>
      <c r="C166" s="168"/>
      <c r="D166" s="168"/>
      <c r="E166" s="168"/>
      <c r="F166" s="168"/>
      <c r="G166" s="168"/>
      <c r="H166" s="168"/>
      <c r="I166" s="168"/>
      <c r="J166" s="168"/>
      <c r="K166" s="168"/>
      <c r="L166" s="168"/>
      <c r="M166" s="168"/>
      <c r="N166" s="168"/>
    </row>
    <row r="167" spans="1:14" ht="15">
      <c r="A167" s="168"/>
      <c r="B167" s="168"/>
      <c r="C167" s="168"/>
      <c r="D167" s="168"/>
      <c r="E167" s="168"/>
      <c r="F167" s="168"/>
      <c r="G167" s="168"/>
      <c r="H167" s="168"/>
      <c r="I167" s="168"/>
      <c r="J167" s="168"/>
      <c r="K167" s="168"/>
      <c r="L167" s="168"/>
      <c r="M167" s="168"/>
      <c r="N167" s="168"/>
    </row>
    <row r="168" spans="1:14" ht="15">
      <c r="A168" s="168"/>
      <c r="B168" s="168"/>
      <c r="C168" s="168"/>
      <c r="D168" s="168"/>
      <c r="E168" s="168"/>
      <c r="F168" s="168"/>
      <c r="G168" s="168"/>
      <c r="H168" s="168"/>
      <c r="I168" s="168"/>
      <c r="J168" s="168"/>
      <c r="K168" s="168"/>
      <c r="L168" s="168"/>
      <c r="M168" s="168"/>
      <c r="N168" s="168"/>
    </row>
    <row r="169" spans="1:14" ht="15">
      <c r="A169" s="168"/>
      <c r="B169" s="168"/>
      <c r="C169" s="168"/>
      <c r="D169" s="168"/>
      <c r="E169" s="168"/>
      <c r="F169" s="168"/>
      <c r="G169" s="168"/>
      <c r="H169" s="168"/>
      <c r="I169" s="168"/>
      <c r="J169" s="168"/>
      <c r="K169" s="168"/>
      <c r="L169" s="168"/>
      <c r="M169" s="168"/>
      <c r="N169" s="168"/>
    </row>
    <row r="170" spans="1:14" ht="15">
      <c r="A170" s="168"/>
      <c r="B170" s="168"/>
      <c r="C170" s="168"/>
      <c r="D170" s="168"/>
      <c r="E170" s="168"/>
      <c r="F170" s="168"/>
      <c r="G170" s="168"/>
      <c r="H170" s="168"/>
      <c r="I170" s="168"/>
      <c r="J170" s="168"/>
      <c r="K170" s="168"/>
      <c r="L170" s="168"/>
      <c r="M170" s="168"/>
      <c r="N170" s="168"/>
    </row>
    <row r="171" spans="1:14" ht="15">
      <c r="A171" s="168"/>
      <c r="B171" s="168"/>
      <c r="C171" s="168"/>
      <c r="D171" s="168"/>
      <c r="E171" s="168"/>
      <c r="F171" s="168"/>
      <c r="G171" s="168"/>
      <c r="H171" s="168"/>
      <c r="I171" s="168"/>
      <c r="J171" s="168"/>
      <c r="K171" s="168"/>
      <c r="L171" s="168"/>
      <c r="M171" s="168"/>
      <c r="N171" s="168"/>
    </row>
    <row r="172" spans="1:14" ht="15">
      <c r="A172" s="168"/>
      <c r="B172" s="168"/>
      <c r="C172" s="168"/>
      <c r="D172" s="168"/>
      <c r="E172" s="168"/>
      <c r="F172" s="168"/>
      <c r="G172" s="168"/>
      <c r="H172" s="168"/>
      <c r="I172" s="168"/>
      <c r="J172" s="168"/>
      <c r="K172" s="168"/>
      <c r="L172" s="168"/>
      <c r="M172" s="168"/>
      <c r="N172" s="168"/>
    </row>
    <row r="173" spans="1:14" ht="15">
      <c r="A173" s="168"/>
      <c r="B173" s="168"/>
      <c r="C173" s="168"/>
      <c r="D173" s="168"/>
      <c r="E173" s="168"/>
      <c r="F173" s="168"/>
      <c r="G173" s="168"/>
      <c r="H173" s="168"/>
      <c r="I173" s="168"/>
      <c r="J173" s="168"/>
      <c r="K173" s="168"/>
      <c r="L173" s="168"/>
      <c r="M173" s="168"/>
      <c r="N173" s="168"/>
    </row>
    <row r="174" spans="1:14" ht="15">
      <c r="A174" s="168"/>
      <c r="B174" s="168"/>
      <c r="C174" s="168"/>
      <c r="D174" s="168"/>
      <c r="E174" s="168"/>
      <c r="F174" s="168"/>
      <c r="G174" s="168"/>
      <c r="H174" s="168"/>
      <c r="I174" s="168"/>
      <c r="J174" s="168"/>
      <c r="K174" s="168"/>
      <c r="L174" s="168"/>
      <c r="M174" s="168"/>
      <c r="N174" s="168"/>
    </row>
    <row r="175" spans="1:14" ht="15">
      <c r="A175" s="168"/>
      <c r="B175" s="168"/>
      <c r="C175" s="168"/>
      <c r="D175" s="168"/>
      <c r="E175" s="168"/>
      <c r="F175" s="168"/>
      <c r="G175" s="168"/>
      <c r="H175" s="168"/>
      <c r="I175" s="168"/>
      <c r="J175" s="168"/>
      <c r="K175" s="168"/>
      <c r="L175" s="168"/>
      <c r="M175" s="168"/>
      <c r="N175" s="168"/>
    </row>
    <row r="176" spans="1:14" ht="15">
      <c r="A176" s="168"/>
      <c r="B176" s="168"/>
      <c r="C176" s="168"/>
      <c r="D176" s="168"/>
      <c r="E176" s="168"/>
      <c r="F176" s="168"/>
      <c r="G176" s="168"/>
      <c r="H176" s="168"/>
      <c r="I176" s="168"/>
      <c r="J176" s="168"/>
      <c r="K176" s="168"/>
      <c r="L176" s="168"/>
      <c r="M176" s="168"/>
      <c r="N176" s="168"/>
    </row>
    <row r="177" spans="1:14" ht="15">
      <c r="A177" s="168"/>
      <c r="B177" s="168"/>
      <c r="C177" s="168"/>
      <c r="D177" s="168"/>
      <c r="E177" s="168"/>
      <c r="F177" s="168"/>
      <c r="G177" s="168"/>
      <c r="H177" s="168"/>
      <c r="I177" s="168"/>
      <c r="J177" s="168"/>
      <c r="K177" s="168"/>
      <c r="L177" s="168"/>
      <c r="M177" s="168"/>
      <c r="N177" s="168"/>
    </row>
    <row r="178" spans="1:14" ht="15">
      <c r="A178" s="168"/>
      <c r="B178" s="168"/>
      <c r="C178" s="168"/>
      <c r="D178" s="168"/>
      <c r="E178" s="168"/>
      <c r="F178" s="168"/>
      <c r="G178" s="168"/>
      <c r="H178" s="168"/>
      <c r="I178" s="168"/>
      <c r="J178" s="168"/>
      <c r="K178" s="168"/>
      <c r="L178" s="168"/>
      <c r="M178" s="168"/>
      <c r="N178" s="168"/>
    </row>
    <row r="179" spans="1:14" ht="15">
      <c r="A179" s="168"/>
      <c r="B179" s="168"/>
      <c r="C179" s="168"/>
      <c r="D179" s="168"/>
      <c r="E179" s="168"/>
      <c r="F179" s="168"/>
      <c r="G179" s="168"/>
      <c r="H179" s="168"/>
      <c r="I179" s="168"/>
      <c r="J179" s="168"/>
      <c r="K179" s="168"/>
      <c r="L179" s="168"/>
      <c r="M179" s="168"/>
      <c r="N179" s="168"/>
    </row>
    <row r="180" spans="1:14" ht="15">
      <c r="A180" s="168"/>
      <c r="B180" s="168"/>
      <c r="C180" s="168"/>
      <c r="D180" s="168"/>
      <c r="E180" s="168"/>
      <c r="F180" s="168"/>
      <c r="G180" s="168"/>
      <c r="H180" s="168"/>
      <c r="I180" s="168"/>
      <c r="J180" s="168"/>
      <c r="K180" s="168"/>
      <c r="L180" s="168"/>
      <c r="M180" s="168"/>
      <c r="N180" s="168"/>
    </row>
    <row r="181" spans="1:14" ht="15">
      <c r="A181" s="168"/>
      <c r="B181" s="168"/>
      <c r="C181" s="168"/>
      <c r="D181" s="168"/>
      <c r="E181" s="168"/>
      <c r="F181" s="168"/>
      <c r="G181" s="168"/>
      <c r="H181" s="168"/>
      <c r="I181" s="168"/>
      <c r="J181" s="168"/>
      <c r="K181" s="168"/>
      <c r="L181" s="168"/>
      <c r="M181" s="168"/>
      <c r="N181" s="168"/>
    </row>
    <row r="182" spans="1:14" ht="15">
      <c r="A182" s="168"/>
      <c r="B182" s="168"/>
      <c r="C182" s="168"/>
      <c r="D182" s="168"/>
      <c r="E182" s="168"/>
      <c r="F182" s="168"/>
      <c r="G182" s="168"/>
      <c r="H182" s="168"/>
      <c r="I182" s="168"/>
      <c r="J182" s="168"/>
      <c r="K182" s="168"/>
      <c r="L182" s="168"/>
      <c r="M182" s="168"/>
      <c r="N182" s="168"/>
    </row>
    <row r="183" spans="1:14" ht="15">
      <c r="A183" s="168"/>
      <c r="B183" s="168"/>
      <c r="C183" s="168"/>
      <c r="D183" s="168"/>
      <c r="E183" s="168"/>
      <c r="F183" s="168"/>
      <c r="G183" s="168"/>
      <c r="H183" s="168"/>
      <c r="I183" s="168"/>
      <c r="J183" s="168"/>
      <c r="K183" s="168"/>
      <c r="L183" s="168"/>
      <c r="M183" s="168"/>
      <c r="N183" s="168"/>
    </row>
    <row r="184" spans="1:14" ht="15">
      <c r="A184" s="168"/>
      <c r="B184" s="168"/>
      <c r="C184" s="168"/>
      <c r="D184" s="168"/>
      <c r="E184" s="168"/>
      <c r="F184" s="168"/>
      <c r="G184" s="168"/>
      <c r="H184" s="168"/>
      <c r="I184" s="168"/>
      <c r="J184" s="168"/>
      <c r="K184" s="168"/>
      <c r="L184" s="168"/>
      <c r="M184" s="168"/>
      <c r="N184" s="168"/>
    </row>
    <row r="185" spans="1:14" ht="15">
      <c r="A185" s="168"/>
      <c r="B185" s="168"/>
      <c r="C185" s="168"/>
      <c r="D185" s="168"/>
      <c r="E185" s="168"/>
      <c r="F185" s="168"/>
      <c r="G185" s="168"/>
      <c r="H185" s="168"/>
      <c r="I185" s="168"/>
      <c r="J185" s="168"/>
      <c r="K185" s="168"/>
      <c r="L185" s="168"/>
      <c r="M185" s="168"/>
      <c r="N185" s="168"/>
    </row>
    <row r="186" spans="1:14" ht="15">
      <c r="A186" s="168"/>
      <c r="B186" s="168"/>
      <c r="C186" s="168"/>
      <c r="D186" s="168"/>
      <c r="E186" s="168"/>
      <c r="F186" s="168"/>
      <c r="G186" s="168"/>
      <c r="H186" s="168"/>
      <c r="I186" s="168"/>
      <c r="J186" s="168"/>
      <c r="K186" s="168"/>
      <c r="L186" s="168"/>
      <c r="M186" s="168"/>
      <c r="N186" s="168"/>
    </row>
    <row r="187" spans="1:14" ht="15">
      <c r="A187" s="168"/>
      <c r="B187" s="168"/>
      <c r="C187" s="168"/>
      <c r="D187" s="168"/>
      <c r="E187" s="168"/>
      <c r="F187" s="168"/>
      <c r="G187" s="168"/>
      <c r="H187" s="168"/>
      <c r="I187" s="168"/>
      <c r="J187" s="168"/>
      <c r="K187" s="168"/>
      <c r="L187" s="168"/>
      <c r="M187" s="168"/>
      <c r="N187" s="168"/>
    </row>
    <row r="188" spans="1:14" ht="15">
      <c r="A188" s="168"/>
      <c r="B188" s="168"/>
      <c r="C188" s="168"/>
      <c r="D188" s="168"/>
      <c r="E188" s="168"/>
      <c r="F188" s="168"/>
      <c r="G188" s="168"/>
      <c r="H188" s="168"/>
      <c r="I188" s="168"/>
      <c r="J188" s="168"/>
      <c r="K188" s="168"/>
      <c r="L188" s="168"/>
      <c r="M188" s="168"/>
      <c r="N188" s="168"/>
    </row>
    <row r="189" spans="1:14" ht="15">
      <c r="A189" s="168"/>
      <c r="B189" s="168"/>
      <c r="C189" s="168"/>
      <c r="D189" s="168"/>
      <c r="E189" s="168"/>
      <c r="F189" s="168"/>
      <c r="G189" s="168"/>
      <c r="H189" s="168"/>
      <c r="I189" s="168"/>
      <c r="J189" s="168"/>
      <c r="K189" s="168"/>
      <c r="L189" s="168"/>
      <c r="M189" s="168"/>
      <c r="N189" s="168"/>
    </row>
    <row r="190" spans="1:14" ht="15">
      <c r="A190" s="168"/>
      <c r="B190" s="168"/>
      <c r="C190" s="168"/>
      <c r="D190" s="168"/>
      <c r="E190" s="168"/>
      <c r="F190" s="168"/>
      <c r="G190" s="168"/>
      <c r="H190" s="168"/>
      <c r="I190" s="168"/>
      <c r="J190" s="168"/>
      <c r="K190" s="168"/>
      <c r="L190" s="168"/>
      <c r="M190" s="168"/>
      <c r="N190" s="168"/>
    </row>
    <row r="191" spans="1:14" ht="15">
      <c r="A191" s="168"/>
      <c r="B191" s="168"/>
      <c r="C191" s="168"/>
      <c r="D191" s="168"/>
      <c r="E191" s="168"/>
      <c r="F191" s="168"/>
      <c r="G191" s="168"/>
      <c r="H191" s="168"/>
      <c r="I191" s="168"/>
      <c r="J191" s="168"/>
      <c r="K191" s="168"/>
      <c r="L191" s="168"/>
      <c r="M191" s="168"/>
      <c r="N191" s="168"/>
    </row>
    <row r="192" spans="1:14" ht="15">
      <c r="A192" s="168"/>
      <c r="B192" s="168"/>
      <c r="C192" s="168"/>
      <c r="D192" s="168"/>
      <c r="E192" s="168"/>
      <c r="F192" s="168"/>
      <c r="G192" s="168"/>
      <c r="H192" s="168"/>
      <c r="I192" s="168"/>
      <c r="J192" s="168"/>
      <c r="K192" s="168"/>
      <c r="L192" s="168"/>
      <c r="M192" s="168"/>
      <c r="N192" s="168"/>
    </row>
    <row r="193" spans="1:14" ht="15">
      <c r="A193" s="168"/>
      <c r="B193" s="168"/>
      <c r="C193" s="168"/>
      <c r="D193" s="168"/>
      <c r="E193" s="168"/>
      <c r="F193" s="168"/>
      <c r="G193" s="168"/>
      <c r="H193" s="168"/>
      <c r="I193" s="168"/>
      <c r="J193" s="168"/>
      <c r="K193" s="168"/>
      <c r="L193" s="168"/>
      <c r="M193" s="168"/>
      <c r="N193" s="168"/>
    </row>
    <row r="194" spans="1:14" ht="15">
      <c r="A194" s="168"/>
      <c r="B194" s="168"/>
      <c r="C194" s="168"/>
      <c r="D194" s="168"/>
      <c r="E194" s="168"/>
      <c r="F194" s="168"/>
      <c r="G194" s="168"/>
      <c r="H194" s="168"/>
      <c r="I194" s="168"/>
      <c r="J194" s="168"/>
      <c r="K194" s="168"/>
      <c r="L194" s="168"/>
      <c r="M194" s="168"/>
      <c r="N194" s="168"/>
    </row>
    <row r="195" spans="1:14" ht="15">
      <c r="A195" s="168"/>
      <c r="B195" s="168"/>
      <c r="C195" s="168"/>
      <c r="D195" s="168"/>
      <c r="E195" s="168"/>
      <c r="F195" s="168"/>
      <c r="G195" s="168"/>
      <c r="H195" s="168"/>
      <c r="I195" s="168"/>
      <c r="J195" s="168"/>
      <c r="K195" s="168"/>
      <c r="L195" s="168"/>
      <c r="M195" s="168"/>
      <c r="N195" s="168"/>
    </row>
    <row r="196" spans="1:14" ht="15">
      <c r="A196" s="168"/>
      <c r="B196" s="168"/>
      <c r="C196" s="168"/>
      <c r="D196" s="168"/>
      <c r="E196" s="168"/>
      <c r="F196" s="168"/>
      <c r="G196" s="168"/>
      <c r="H196" s="168"/>
      <c r="I196" s="168"/>
      <c r="J196" s="168"/>
      <c r="K196" s="168"/>
      <c r="L196" s="168"/>
      <c r="M196" s="168"/>
      <c r="N196" s="168"/>
    </row>
    <row r="197" spans="1:14" ht="15">
      <c r="A197" s="168"/>
      <c r="B197" s="168"/>
      <c r="C197" s="168"/>
      <c r="D197" s="168"/>
      <c r="E197" s="168"/>
      <c r="F197" s="168"/>
      <c r="G197" s="168"/>
      <c r="H197" s="168"/>
      <c r="I197" s="168"/>
      <c r="J197" s="168"/>
      <c r="K197" s="168"/>
      <c r="L197" s="168"/>
      <c r="M197" s="168"/>
      <c r="N197" s="168"/>
    </row>
    <row r="198" spans="1:14" ht="15">
      <c r="A198" s="168"/>
      <c r="B198" s="168"/>
      <c r="C198" s="168"/>
      <c r="D198" s="168"/>
      <c r="E198" s="168"/>
      <c r="F198" s="168"/>
      <c r="G198" s="168"/>
      <c r="H198" s="168"/>
      <c r="I198" s="168"/>
      <c r="J198" s="168"/>
      <c r="K198" s="168"/>
      <c r="L198" s="168"/>
      <c r="M198" s="168"/>
      <c r="N198" s="168"/>
    </row>
    <row r="199" spans="1:14" ht="15">
      <c r="A199" s="168"/>
      <c r="B199" s="168"/>
      <c r="C199" s="168"/>
      <c r="D199" s="168"/>
      <c r="E199" s="168"/>
      <c r="F199" s="168"/>
      <c r="G199" s="168"/>
      <c r="H199" s="168"/>
      <c r="I199" s="168"/>
      <c r="J199" s="168"/>
      <c r="K199" s="168"/>
      <c r="L199" s="168"/>
      <c r="M199" s="168"/>
      <c r="N199" s="168"/>
    </row>
    <row r="200" spans="1:14" ht="15">
      <c r="A200" s="168"/>
      <c r="B200" s="168"/>
      <c r="C200" s="168"/>
      <c r="D200" s="168"/>
      <c r="E200" s="168"/>
      <c r="F200" s="168"/>
      <c r="G200" s="168"/>
      <c r="H200" s="168"/>
      <c r="I200" s="168"/>
      <c r="J200" s="168"/>
      <c r="K200" s="168"/>
      <c r="L200" s="168"/>
      <c r="M200" s="168"/>
      <c r="N200" s="168"/>
    </row>
    <row r="201" spans="1:14" ht="15">
      <c r="A201" s="168"/>
      <c r="B201" s="168"/>
      <c r="C201" s="168"/>
      <c r="D201" s="168"/>
      <c r="E201" s="168"/>
      <c r="F201" s="168"/>
      <c r="G201" s="168"/>
      <c r="H201" s="168"/>
      <c r="I201" s="168"/>
      <c r="J201" s="168"/>
      <c r="K201" s="168"/>
      <c r="L201" s="168"/>
      <c r="M201" s="168"/>
      <c r="N201" s="168"/>
    </row>
    <row r="202" spans="1:14" ht="15">
      <c r="A202" s="168"/>
      <c r="B202" s="168"/>
      <c r="C202" s="168"/>
      <c r="D202" s="168"/>
      <c r="E202" s="168"/>
      <c r="F202" s="168"/>
      <c r="G202" s="168"/>
      <c r="H202" s="168"/>
      <c r="I202" s="168"/>
      <c r="J202" s="168"/>
      <c r="K202" s="168"/>
      <c r="L202" s="168"/>
      <c r="M202" s="168"/>
      <c r="N202" s="168"/>
    </row>
    <row r="203" spans="1:14" ht="15">
      <c r="A203" s="168"/>
      <c r="B203" s="168"/>
      <c r="C203" s="168"/>
      <c r="D203" s="168"/>
      <c r="E203" s="168"/>
      <c r="F203" s="168"/>
      <c r="G203" s="168"/>
      <c r="H203" s="168"/>
      <c r="I203" s="168"/>
      <c r="J203" s="168"/>
      <c r="K203" s="168"/>
      <c r="L203" s="168"/>
      <c r="M203" s="168"/>
      <c r="N203" s="168"/>
    </row>
    <row r="204" spans="1:14" ht="15">
      <c r="A204" s="168"/>
      <c r="B204" s="168"/>
      <c r="C204" s="168"/>
      <c r="D204" s="168"/>
      <c r="E204" s="168"/>
      <c r="F204" s="168"/>
      <c r="G204" s="168"/>
      <c r="H204" s="168"/>
      <c r="I204" s="168"/>
      <c r="J204" s="168"/>
      <c r="K204" s="168"/>
      <c r="L204" s="168"/>
      <c r="M204" s="168"/>
      <c r="N204" s="168"/>
    </row>
    <row r="205" spans="1:14" ht="15">
      <c r="A205" s="168"/>
      <c r="B205" s="168"/>
      <c r="C205" s="168"/>
      <c r="D205" s="168"/>
      <c r="E205" s="168"/>
      <c r="F205" s="168"/>
      <c r="G205" s="168"/>
      <c r="H205" s="168"/>
      <c r="I205" s="168"/>
      <c r="J205" s="168"/>
      <c r="K205" s="168"/>
      <c r="L205" s="168"/>
      <c r="M205" s="168"/>
      <c r="N205" s="168"/>
    </row>
    <row r="206" spans="1:14" ht="15">
      <c r="A206" s="168"/>
      <c r="B206" s="168"/>
      <c r="C206" s="168"/>
      <c r="D206" s="168"/>
      <c r="E206" s="168"/>
      <c r="F206" s="168"/>
      <c r="G206" s="168"/>
      <c r="H206" s="168"/>
      <c r="I206" s="168"/>
      <c r="J206" s="168"/>
      <c r="K206" s="168"/>
      <c r="L206" s="168"/>
      <c r="M206" s="168"/>
      <c r="N206" s="168"/>
    </row>
    <row r="207" spans="1:14" ht="15">
      <c r="A207" s="168"/>
      <c r="B207" s="168"/>
      <c r="C207" s="168"/>
      <c r="D207" s="168"/>
      <c r="E207" s="168"/>
      <c r="F207" s="168"/>
      <c r="G207" s="168"/>
      <c r="H207" s="168"/>
      <c r="I207" s="168"/>
      <c r="J207" s="168"/>
      <c r="K207" s="168"/>
      <c r="L207" s="168"/>
      <c r="M207" s="168"/>
      <c r="N207" s="168"/>
    </row>
    <row r="208" spans="1:14" ht="15">
      <c r="A208" s="168"/>
      <c r="B208" s="168"/>
      <c r="C208" s="168"/>
      <c r="D208" s="168"/>
      <c r="E208" s="168"/>
      <c r="F208" s="168"/>
      <c r="G208" s="168"/>
      <c r="H208" s="168"/>
      <c r="I208" s="168"/>
      <c r="J208" s="168"/>
      <c r="K208" s="168"/>
      <c r="L208" s="168"/>
      <c r="M208" s="168"/>
      <c r="N208" s="168"/>
    </row>
    <row r="209" spans="1:14" ht="15">
      <c r="A209" s="168"/>
      <c r="B209" s="168"/>
      <c r="C209" s="168"/>
      <c r="D209" s="168"/>
      <c r="E209" s="168"/>
      <c r="F209" s="168"/>
      <c r="G209" s="168"/>
      <c r="H209" s="168"/>
      <c r="I209" s="168"/>
      <c r="J209" s="168"/>
      <c r="K209" s="168"/>
      <c r="L209" s="168"/>
      <c r="M209" s="168"/>
      <c r="N209" s="168"/>
    </row>
    <row r="210" spans="1:14" ht="15">
      <c r="A210" s="168"/>
      <c r="B210" s="168"/>
      <c r="C210" s="168"/>
      <c r="D210" s="168"/>
      <c r="E210" s="168"/>
      <c r="F210" s="168"/>
      <c r="G210" s="168"/>
      <c r="H210" s="168"/>
      <c r="I210" s="168"/>
      <c r="J210" s="168"/>
      <c r="K210" s="168"/>
      <c r="L210" s="168"/>
      <c r="M210" s="168"/>
      <c r="N210" s="168"/>
    </row>
    <row r="211" spans="1:14" ht="15">
      <c r="A211" s="168"/>
      <c r="B211" s="168"/>
      <c r="C211" s="168"/>
      <c r="D211" s="168"/>
      <c r="E211" s="168"/>
      <c r="F211" s="168"/>
      <c r="G211" s="168"/>
      <c r="H211" s="168"/>
      <c r="I211" s="168"/>
      <c r="J211" s="168"/>
      <c r="K211" s="168"/>
      <c r="L211" s="168"/>
      <c r="M211" s="168"/>
      <c r="N211" s="168"/>
    </row>
    <row r="212" spans="1:14" ht="15">
      <c r="A212" s="168"/>
      <c r="B212" s="168"/>
      <c r="C212" s="168"/>
      <c r="D212" s="168"/>
      <c r="E212" s="168"/>
      <c r="F212" s="168"/>
      <c r="G212" s="168"/>
      <c r="H212" s="168"/>
      <c r="I212" s="168"/>
      <c r="J212" s="168"/>
      <c r="K212" s="168"/>
      <c r="L212" s="168"/>
      <c r="M212" s="168"/>
      <c r="N212" s="168"/>
    </row>
    <row r="213" spans="1:14" ht="15">
      <c r="A213" s="168"/>
      <c r="B213" s="168"/>
      <c r="C213" s="168"/>
      <c r="D213" s="168"/>
      <c r="E213" s="168"/>
      <c r="F213" s="168"/>
      <c r="G213" s="168"/>
      <c r="H213" s="168"/>
      <c r="I213" s="168"/>
      <c r="J213" s="168"/>
      <c r="K213" s="168"/>
      <c r="L213" s="168"/>
      <c r="M213" s="168"/>
      <c r="N213" s="168"/>
    </row>
    <row r="214" spans="1:14" ht="15">
      <c r="A214" s="168"/>
      <c r="B214" s="168"/>
      <c r="C214" s="168"/>
      <c r="D214" s="168"/>
      <c r="E214" s="168"/>
      <c r="F214" s="168"/>
      <c r="G214" s="168"/>
      <c r="H214" s="168"/>
      <c r="I214" s="168"/>
      <c r="J214" s="168"/>
      <c r="K214" s="168"/>
      <c r="L214" s="168"/>
      <c r="M214" s="168"/>
      <c r="N214" s="168"/>
    </row>
    <row r="215" spans="1:14" ht="15">
      <c r="A215" s="168"/>
      <c r="B215" s="168"/>
      <c r="C215" s="168"/>
      <c r="D215" s="168"/>
      <c r="E215" s="168"/>
      <c r="F215" s="168"/>
      <c r="G215" s="168"/>
      <c r="H215" s="168"/>
      <c r="I215" s="168"/>
      <c r="J215" s="168"/>
      <c r="K215" s="168"/>
      <c r="L215" s="168"/>
      <c r="M215" s="168"/>
      <c r="N215" s="168"/>
    </row>
    <row r="216" spans="1:14" ht="15">
      <c r="A216" s="168"/>
      <c r="B216" s="168"/>
      <c r="C216" s="168"/>
      <c r="D216" s="168"/>
      <c r="E216" s="168"/>
      <c r="F216" s="168"/>
      <c r="G216" s="168"/>
      <c r="H216" s="168"/>
      <c r="I216" s="168"/>
      <c r="J216" s="168"/>
      <c r="K216" s="168"/>
      <c r="L216" s="168"/>
      <c r="M216" s="168"/>
      <c r="N216" s="168"/>
    </row>
    <row r="217" spans="1:14" ht="15">
      <c r="A217" s="168"/>
      <c r="B217" s="168"/>
      <c r="C217" s="168"/>
      <c r="D217" s="168"/>
      <c r="E217" s="168"/>
      <c r="F217" s="168"/>
      <c r="G217" s="168"/>
      <c r="H217" s="168"/>
      <c r="I217" s="168"/>
      <c r="J217" s="168"/>
      <c r="K217" s="168"/>
      <c r="L217" s="168"/>
      <c r="M217" s="168"/>
      <c r="N217" s="168"/>
    </row>
    <row r="218" spans="1:14" ht="15">
      <c r="A218" s="168"/>
      <c r="B218" s="168"/>
      <c r="C218" s="168"/>
      <c r="D218" s="168"/>
      <c r="E218" s="168"/>
      <c r="F218" s="168"/>
      <c r="G218" s="168"/>
      <c r="H218" s="168"/>
      <c r="I218" s="168"/>
      <c r="J218" s="168"/>
      <c r="K218" s="168"/>
      <c r="L218" s="168"/>
      <c r="M218" s="168"/>
      <c r="N218" s="168"/>
    </row>
    <row r="219" spans="1:14" ht="15">
      <c r="A219" s="168"/>
      <c r="B219" s="168"/>
      <c r="C219" s="168"/>
      <c r="D219" s="168"/>
      <c r="E219" s="168"/>
      <c r="F219" s="168"/>
      <c r="G219" s="168"/>
      <c r="H219" s="168"/>
      <c r="I219" s="168"/>
      <c r="J219" s="168"/>
      <c r="K219" s="168"/>
      <c r="L219" s="168"/>
      <c r="M219" s="168"/>
      <c r="N219" s="168"/>
    </row>
    <row r="220" spans="1:14" ht="15">
      <c r="A220" s="168"/>
      <c r="B220" s="168"/>
      <c r="C220" s="168"/>
      <c r="D220" s="168"/>
      <c r="E220" s="168"/>
      <c r="F220" s="168"/>
      <c r="G220" s="168"/>
      <c r="H220" s="168"/>
      <c r="I220" s="168"/>
      <c r="J220" s="168"/>
      <c r="K220" s="168"/>
      <c r="L220" s="168"/>
      <c r="M220" s="168"/>
      <c r="N220" s="168"/>
    </row>
    <row r="221" spans="1:14" ht="15">
      <c r="A221" s="168"/>
      <c r="B221" s="168"/>
      <c r="C221" s="168"/>
      <c r="D221" s="168"/>
      <c r="E221" s="168"/>
      <c r="F221" s="168"/>
      <c r="G221" s="168"/>
      <c r="H221" s="168"/>
      <c r="I221" s="168"/>
      <c r="J221" s="168"/>
      <c r="K221" s="168"/>
      <c r="L221" s="168"/>
      <c r="M221" s="168"/>
      <c r="N221" s="168"/>
    </row>
    <row r="222" spans="1:14" ht="15">
      <c r="A222" s="168"/>
      <c r="B222" s="168"/>
      <c r="C222" s="168"/>
      <c r="D222" s="168"/>
      <c r="E222" s="168"/>
      <c r="F222" s="168"/>
      <c r="G222" s="168"/>
      <c r="H222" s="168"/>
      <c r="I222" s="168"/>
      <c r="J222" s="168"/>
      <c r="K222" s="168"/>
      <c r="L222" s="168"/>
      <c r="M222" s="168"/>
      <c r="N222" s="168"/>
    </row>
    <row r="223" spans="1:14" ht="15">
      <c r="A223" s="168"/>
      <c r="B223" s="168"/>
      <c r="C223" s="168"/>
      <c r="D223" s="168"/>
      <c r="E223" s="168"/>
      <c r="F223" s="168"/>
      <c r="G223" s="168"/>
      <c r="H223" s="168"/>
      <c r="I223" s="168"/>
      <c r="J223" s="168"/>
      <c r="K223" s="168"/>
      <c r="L223" s="168"/>
      <c r="M223" s="168"/>
      <c r="N223" s="168"/>
    </row>
    <row r="224" spans="1:14" ht="15">
      <c r="A224" s="168"/>
      <c r="B224" s="168"/>
      <c r="C224" s="168"/>
      <c r="D224" s="168"/>
      <c r="E224" s="168"/>
      <c r="F224" s="168"/>
      <c r="G224" s="168"/>
      <c r="H224" s="168"/>
      <c r="I224" s="168"/>
      <c r="J224" s="168"/>
      <c r="K224" s="168"/>
      <c r="L224" s="168"/>
      <c r="M224" s="168"/>
      <c r="N224" s="168"/>
    </row>
    <row r="225" spans="1:14" ht="15">
      <c r="A225" s="168"/>
      <c r="B225" s="168"/>
      <c r="C225" s="168"/>
      <c r="D225" s="168"/>
      <c r="E225" s="168"/>
      <c r="F225" s="168"/>
      <c r="G225" s="168"/>
      <c r="H225" s="168"/>
      <c r="I225" s="168"/>
      <c r="J225" s="168"/>
      <c r="K225" s="168"/>
      <c r="L225" s="168"/>
      <c r="M225" s="168"/>
      <c r="N225" s="168"/>
    </row>
    <row r="226" spans="1:14" ht="15">
      <c r="A226" s="168"/>
      <c r="B226" s="168"/>
      <c r="C226" s="168"/>
      <c r="D226" s="168"/>
      <c r="E226" s="168"/>
      <c r="F226" s="168"/>
      <c r="G226" s="168"/>
      <c r="H226" s="168"/>
      <c r="I226" s="168"/>
      <c r="J226" s="168"/>
      <c r="K226" s="168"/>
      <c r="L226" s="168"/>
      <c r="M226" s="168"/>
      <c r="N226" s="168"/>
    </row>
    <row r="227" spans="1:14" ht="15">
      <c r="A227" s="168"/>
      <c r="B227" s="168"/>
      <c r="C227" s="168"/>
      <c r="D227" s="168"/>
      <c r="E227" s="168"/>
      <c r="F227" s="168"/>
      <c r="G227" s="168"/>
      <c r="H227" s="168"/>
      <c r="I227" s="168"/>
      <c r="J227" s="168"/>
      <c r="K227" s="168"/>
      <c r="L227" s="168"/>
      <c r="M227" s="168"/>
      <c r="N227" s="168"/>
    </row>
    <row r="228" spans="1:14" ht="15">
      <c r="A228" s="168"/>
      <c r="B228" s="168"/>
      <c r="C228" s="168"/>
      <c r="D228" s="168"/>
      <c r="E228" s="168"/>
      <c r="F228" s="168"/>
      <c r="G228" s="168"/>
      <c r="H228" s="168"/>
      <c r="I228" s="168"/>
      <c r="J228" s="168"/>
      <c r="K228" s="168"/>
      <c r="L228" s="168"/>
      <c r="M228" s="168"/>
      <c r="N228" s="168"/>
    </row>
    <row r="229" spans="1:14" ht="15">
      <c r="A229" s="168"/>
      <c r="B229" s="168"/>
      <c r="C229" s="168"/>
      <c r="D229" s="168"/>
      <c r="E229" s="168"/>
      <c r="F229" s="168"/>
      <c r="G229" s="168"/>
      <c r="H229" s="168"/>
      <c r="I229" s="168"/>
      <c r="J229" s="168"/>
      <c r="K229" s="168"/>
      <c r="L229" s="168"/>
      <c r="M229" s="168"/>
      <c r="N229" s="168"/>
    </row>
    <row r="230" spans="1:14" ht="15">
      <c r="A230" s="168"/>
      <c r="B230" s="168"/>
      <c r="C230" s="168"/>
      <c r="D230" s="168"/>
      <c r="E230" s="168"/>
      <c r="F230" s="168"/>
      <c r="G230" s="168"/>
      <c r="H230" s="168"/>
      <c r="I230" s="168"/>
      <c r="J230" s="168"/>
      <c r="K230" s="168"/>
      <c r="L230" s="168"/>
      <c r="M230" s="168"/>
      <c r="N230" s="168"/>
    </row>
    <row r="231" spans="1:14" ht="15">
      <c r="A231" s="168"/>
      <c r="B231" s="168"/>
      <c r="C231" s="168"/>
      <c r="D231" s="168"/>
      <c r="E231" s="168"/>
      <c r="F231" s="168"/>
      <c r="G231" s="168"/>
      <c r="H231" s="168"/>
      <c r="I231" s="168"/>
      <c r="J231" s="168"/>
      <c r="K231" s="168"/>
      <c r="L231" s="168"/>
      <c r="M231" s="168"/>
      <c r="N231" s="168"/>
    </row>
    <row r="232" spans="1:14" ht="15">
      <c r="A232" s="168"/>
      <c r="B232" s="168"/>
      <c r="C232" s="168"/>
      <c r="D232" s="168"/>
      <c r="E232" s="168"/>
      <c r="F232" s="168"/>
      <c r="G232" s="168"/>
      <c r="H232" s="168"/>
      <c r="I232" s="168"/>
      <c r="J232" s="168"/>
      <c r="K232" s="168"/>
      <c r="L232" s="168"/>
      <c r="M232" s="168"/>
      <c r="N232" s="168"/>
    </row>
    <row r="233" spans="1:14" ht="15">
      <c r="A233" s="168"/>
      <c r="B233" s="168"/>
      <c r="C233" s="168"/>
      <c r="D233" s="168"/>
      <c r="E233" s="168"/>
      <c r="F233" s="168"/>
      <c r="G233" s="168"/>
      <c r="H233" s="168"/>
      <c r="I233" s="168"/>
      <c r="J233" s="168"/>
      <c r="K233" s="168"/>
      <c r="L233" s="168"/>
      <c r="M233" s="168"/>
      <c r="N233" s="168"/>
    </row>
    <row r="234" spans="1:14" ht="15">
      <c r="A234" s="168"/>
      <c r="B234" s="168"/>
      <c r="C234" s="168"/>
      <c r="D234" s="168"/>
      <c r="E234" s="168"/>
      <c r="F234" s="168"/>
      <c r="G234" s="168"/>
      <c r="H234" s="168"/>
      <c r="I234" s="168"/>
      <c r="J234" s="168"/>
      <c r="K234" s="168"/>
      <c r="L234" s="168"/>
      <c r="M234" s="168"/>
      <c r="N234" s="168"/>
    </row>
    <row r="235" spans="1:14" ht="15">
      <c r="A235" s="168"/>
      <c r="B235" s="168"/>
      <c r="C235" s="168"/>
      <c r="D235" s="168"/>
      <c r="E235" s="168"/>
      <c r="F235" s="168"/>
      <c r="G235" s="168"/>
      <c r="H235" s="168"/>
      <c r="I235" s="168"/>
      <c r="J235" s="168"/>
      <c r="K235" s="168"/>
      <c r="L235" s="168"/>
      <c r="M235" s="168"/>
      <c r="N235" s="168"/>
    </row>
    <row r="236" spans="1:14" ht="15">
      <c r="A236" s="168"/>
      <c r="B236" s="168"/>
      <c r="C236" s="168"/>
      <c r="D236" s="168"/>
      <c r="E236" s="168"/>
      <c r="F236" s="168"/>
      <c r="G236" s="168"/>
      <c r="H236" s="168"/>
      <c r="I236" s="168"/>
      <c r="J236" s="168"/>
      <c r="K236" s="168"/>
      <c r="L236" s="168"/>
      <c r="M236" s="168"/>
      <c r="N236" s="168"/>
    </row>
    <row r="237" spans="1:14" ht="15">
      <c r="A237" s="168"/>
      <c r="B237" s="168"/>
      <c r="C237" s="168"/>
      <c r="D237" s="168"/>
      <c r="E237" s="168"/>
      <c r="F237" s="168"/>
      <c r="G237" s="168"/>
      <c r="H237" s="168"/>
      <c r="I237" s="168"/>
      <c r="J237" s="168"/>
      <c r="K237" s="168"/>
      <c r="L237" s="168"/>
      <c r="M237" s="168"/>
      <c r="N237" s="168"/>
    </row>
    <row r="238" spans="1:14" ht="15">
      <c r="A238" s="168"/>
      <c r="B238" s="168"/>
      <c r="C238" s="168"/>
      <c r="D238" s="168"/>
      <c r="E238" s="168"/>
      <c r="F238" s="168"/>
      <c r="G238" s="168"/>
      <c r="H238" s="168"/>
      <c r="I238" s="168"/>
      <c r="J238" s="168"/>
      <c r="K238" s="168"/>
      <c r="L238" s="168"/>
      <c r="M238" s="168"/>
      <c r="N238" s="168"/>
    </row>
    <row r="239" spans="1:14" ht="15">
      <c r="A239" s="168"/>
      <c r="B239" s="168"/>
      <c r="C239" s="168"/>
      <c r="D239" s="168"/>
      <c r="E239" s="168"/>
      <c r="F239" s="168"/>
      <c r="G239" s="168"/>
      <c r="H239" s="168"/>
      <c r="I239" s="168"/>
      <c r="J239" s="168"/>
      <c r="K239" s="168"/>
      <c r="L239" s="168"/>
      <c r="M239" s="168"/>
      <c r="N239" s="168"/>
    </row>
    <row r="240" spans="1:14" ht="15">
      <c r="A240" s="168"/>
      <c r="B240" s="168"/>
      <c r="C240" s="168"/>
      <c r="D240" s="168"/>
      <c r="E240" s="168"/>
      <c r="F240" s="168"/>
      <c r="G240" s="168"/>
      <c r="H240" s="168"/>
      <c r="I240" s="168"/>
      <c r="J240" s="168"/>
      <c r="K240" s="168"/>
      <c r="L240" s="168"/>
      <c r="M240" s="168"/>
      <c r="N240" s="168"/>
    </row>
    <row r="241" spans="1:14" ht="15">
      <c r="A241" s="168"/>
      <c r="B241" s="168"/>
      <c r="C241" s="168"/>
      <c r="D241" s="168"/>
      <c r="E241" s="168"/>
      <c r="F241" s="168"/>
      <c r="G241" s="168"/>
      <c r="H241" s="168"/>
      <c r="I241" s="168"/>
      <c r="J241" s="168"/>
      <c r="K241" s="168"/>
      <c r="L241" s="168"/>
      <c r="M241" s="168"/>
      <c r="N241" s="168"/>
    </row>
    <row r="242" spans="1:14" ht="15">
      <c r="A242" s="168"/>
      <c r="B242" s="168"/>
      <c r="C242" s="168"/>
      <c r="D242" s="168"/>
      <c r="E242" s="168"/>
      <c r="F242" s="168"/>
      <c r="G242" s="168"/>
      <c r="H242" s="168"/>
      <c r="I242" s="168"/>
      <c r="J242" s="168"/>
      <c r="K242" s="168"/>
      <c r="L242" s="168"/>
      <c r="M242" s="168"/>
      <c r="N242" s="168"/>
    </row>
    <row r="243" spans="1:14" ht="15">
      <c r="A243" s="168"/>
      <c r="B243" s="168"/>
      <c r="C243" s="168"/>
      <c r="D243" s="168"/>
      <c r="E243" s="168"/>
      <c r="F243" s="168"/>
      <c r="G243" s="168"/>
      <c r="H243" s="168"/>
      <c r="I243" s="168"/>
      <c r="J243" s="168"/>
      <c r="K243" s="168"/>
      <c r="L243" s="168"/>
      <c r="M243" s="168"/>
      <c r="N243" s="168"/>
    </row>
    <row r="244" spans="1:14" ht="15">
      <c r="A244" s="168"/>
      <c r="B244" s="168"/>
      <c r="C244" s="168"/>
      <c r="D244" s="168"/>
      <c r="E244" s="168"/>
      <c r="F244" s="168"/>
      <c r="G244" s="168"/>
      <c r="H244" s="168"/>
      <c r="I244" s="168"/>
      <c r="J244" s="168"/>
      <c r="K244" s="168"/>
      <c r="L244" s="168"/>
      <c r="M244" s="168"/>
      <c r="N244" s="168"/>
    </row>
    <row r="245" spans="1:14" ht="15">
      <c r="A245" s="168"/>
      <c r="B245" s="168"/>
      <c r="C245" s="168"/>
      <c r="D245" s="168"/>
      <c r="E245" s="168"/>
      <c r="F245" s="168"/>
      <c r="G245" s="168"/>
      <c r="H245" s="168"/>
      <c r="I245" s="168"/>
      <c r="J245" s="168"/>
      <c r="K245" s="168"/>
      <c r="L245" s="168"/>
      <c r="M245" s="168"/>
      <c r="N245" s="168"/>
    </row>
    <row r="246" spans="1:14" ht="15">
      <c r="A246" s="168"/>
      <c r="B246" s="168"/>
      <c r="C246" s="168"/>
      <c r="D246" s="168"/>
      <c r="E246" s="168"/>
      <c r="F246" s="168"/>
      <c r="G246" s="168"/>
      <c r="H246" s="168"/>
      <c r="I246" s="168"/>
      <c r="J246" s="168"/>
      <c r="K246" s="168"/>
      <c r="L246" s="168"/>
      <c r="M246" s="168"/>
      <c r="N246" s="168"/>
    </row>
    <row r="247" spans="1:14" ht="15">
      <c r="A247" s="168"/>
      <c r="B247" s="168"/>
      <c r="C247" s="168"/>
      <c r="D247" s="168"/>
      <c r="E247" s="168"/>
      <c r="F247" s="168"/>
      <c r="G247" s="168"/>
      <c r="H247" s="168"/>
      <c r="I247" s="168"/>
      <c r="J247" s="168"/>
      <c r="K247" s="168"/>
      <c r="L247" s="168"/>
      <c r="M247" s="168"/>
      <c r="N247" s="168"/>
    </row>
    <row r="248" spans="1:14" ht="15">
      <c r="A248" s="168"/>
      <c r="B248" s="168"/>
      <c r="C248" s="168"/>
      <c r="D248" s="168"/>
      <c r="E248" s="168"/>
      <c r="F248" s="168"/>
      <c r="G248" s="168"/>
      <c r="H248" s="168"/>
      <c r="I248" s="168"/>
      <c r="J248" s="168"/>
      <c r="K248" s="168"/>
      <c r="L248" s="168"/>
      <c r="M248" s="168"/>
      <c r="N248" s="168"/>
    </row>
    <row r="249" spans="1:14" ht="15">
      <c r="A249" s="168"/>
      <c r="B249" s="168"/>
      <c r="C249" s="168"/>
      <c r="D249" s="168"/>
      <c r="E249" s="168"/>
      <c r="F249" s="168"/>
      <c r="G249" s="168"/>
      <c r="H249" s="168"/>
      <c r="I249" s="168"/>
      <c r="J249" s="168"/>
      <c r="K249" s="168"/>
      <c r="L249" s="168"/>
      <c r="M249" s="168"/>
      <c r="N249" s="168"/>
    </row>
    <row r="250" spans="1:14" ht="15">
      <c r="A250" s="168"/>
      <c r="B250" s="168"/>
      <c r="C250" s="168"/>
      <c r="D250" s="168"/>
      <c r="E250" s="168"/>
      <c r="F250" s="168"/>
      <c r="G250" s="168"/>
      <c r="H250" s="168"/>
      <c r="I250" s="168"/>
      <c r="J250" s="168"/>
      <c r="K250" s="168"/>
      <c r="L250" s="168"/>
      <c r="M250" s="168"/>
      <c r="N250" s="168"/>
    </row>
    <row r="251" spans="1:14" ht="15">
      <c r="A251" s="168"/>
      <c r="B251" s="168"/>
      <c r="C251" s="168"/>
      <c r="D251" s="168"/>
      <c r="E251" s="168"/>
      <c r="F251" s="168"/>
      <c r="G251" s="168"/>
      <c r="H251" s="168"/>
      <c r="I251" s="168"/>
      <c r="J251" s="168"/>
      <c r="K251" s="168"/>
      <c r="L251" s="168"/>
      <c r="M251" s="168"/>
      <c r="N251" s="168"/>
    </row>
    <row r="252" spans="1:14" ht="15">
      <c r="A252" s="168"/>
      <c r="B252" s="168"/>
      <c r="C252" s="168"/>
      <c r="D252" s="168"/>
      <c r="E252" s="168"/>
      <c r="F252" s="168"/>
      <c r="G252" s="168"/>
      <c r="H252" s="168"/>
      <c r="I252" s="168"/>
      <c r="J252" s="168"/>
      <c r="K252" s="168"/>
      <c r="L252" s="168"/>
      <c r="M252" s="168"/>
      <c r="N252" s="168"/>
    </row>
    <row r="253" spans="1:14" ht="15">
      <c r="A253" s="168"/>
      <c r="B253" s="168"/>
      <c r="C253" s="168"/>
      <c r="D253" s="168"/>
      <c r="E253" s="168"/>
      <c r="F253" s="168"/>
      <c r="G253" s="168"/>
      <c r="H253" s="168"/>
      <c r="I253" s="168"/>
      <c r="J253" s="168"/>
      <c r="K253" s="168"/>
      <c r="L253" s="168"/>
      <c r="M253" s="168"/>
      <c r="N253" s="168"/>
    </row>
    <row r="254" spans="1:14" ht="15">
      <c r="A254" s="168"/>
      <c r="B254" s="168"/>
      <c r="C254" s="168"/>
      <c r="D254" s="168"/>
      <c r="E254" s="168"/>
      <c r="F254" s="168"/>
      <c r="G254" s="168"/>
      <c r="H254" s="168"/>
      <c r="I254" s="168"/>
      <c r="J254" s="168"/>
      <c r="K254" s="168"/>
      <c r="L254" s="168"/>
      <c r="M254" s="168"/>
      <c r="N254" s="168"/>
    </row>
    <row r="255" spans="1:14" ht="15">
      <c r="A255" s="168"/>
      <c r="B255" s="168"/>
      <c r="C255" s="168"/>
      <c r="D255" s="168"/>
      <c r="E255" s="168"/>
      <c r="F255" s="168"/>
      <c r="G255" s="168"/>
      <c r="H255" s="168"/>
      <c r="I255" s="168"/>
      <c r="J255" s="168"/>
      <c r="K255" s="168"/>
      <c r="L255" s="168"/>
      <c r="M255" s="168"/>
      <c r="N255" s="168"/>
    </row>
    <row r="256" spans="1:14" ht="15">
      <c r="A256" s="168"/>
      <c r="B256" s="168"/>
      <c r="C256" s="168"/>
      <c r="D256" s="168"/>
      <c r="E256" s="168"/>
      <c r="F256" s="168"/>
      <c r="G256" s="168"/>
      <c r="H256" s="168"/>
      <c r="I256" s="168"/>
      <c r="J256" s="168"/>
      <c r="K256" s="168"/>
      <c r="L256" s="168"/>
      <c r="M256" s="168"/>
      <c r="N256" s="168"/>
    </row>
    <row r="257" spans="1:14" ht="15">
      <c r="A257" s="168"/>
      <c r="B257" s="168"/>
      <c r="C257" s="168"/>
      <c r="D257" s="168"/>
      <c r="E257" s="168"/>
      <c r="F257" s="168"/>
      <c r="G257" s="168"/>
      <c r="H257" s="168"/>
      <c r="I257" s="168"/>
      <c r="J257" s="168"/>
      <c r="K257" s="168"/>
      <c r="L257" s="168"/>
      <c r="M257" s="168"/>
      <c r="N257" s="168"/>
    </row>
    <row r="258" spans="1:14" ht="15">
      <c r="A258" s="168"/>
      <c r="B258" s="168"/>
      <c r="C258" s="168"/>
      <c r="D258" s="168"/>
      <c r="E258" s="168"/>
      <c r="F258" s="168"/>
      <c r="G258" s="168"/>
      <c r="H258" s="168"/>
      <c r="I258" s="168"/>
      <c r="J258" s="168"/>
      <c r="K258" s="168"/>
      <c r="L258" s="168"/>
      <c r="M258" s="168"/>
      <c r="N258" s="168"/>
    </row>
    <row r="259" spans="1:14" ht="15">
      <c r="A259" s="168"/>
      <c r="B259" s="168"/>
      <c r="C259" s="168"/>
      <c r="D259" s="168"/>
      <c r="E259" s="168"/>
      <c r="F259" s="168"/>
      <c r="G259" s="168"/>
      <c r="H259" s="168"/>
      <c r="I259" s="168"/>
      <c r="J259" s="168"/>
      <c r="K259" s="168"/>
      <c r="L259" s="168"/>
      <c r="M259" s="168"/>
      <c r="N259" s="168"/>
    </row>
    <row r="260" spans="1:14" ht="15">
      <c r="A260" s="168"/>
      <c r="B260" s="168"/>
      <c r="C260" s="168"/>
      <c r="D260" s="168"/>
      <c r="E260" s="168"/>
      <c r="F260" s="168"/>
      <c r="G260" s="168"/>
      <c r="H260" s="168"/>
      <c r="I260" s="168"/>
      <c r="J260" s="168"/>
      <c r="K260" s="168"/>
      <c r="L260" s="168"/>
      <c r="M260" s="168"/>
      <c r="N260" s="168"/>
    </row>
    <row r="261" spans="1:14" ht="15">
      <c r="A261" s="168"/>
      <c r="B261" s="168"/>
      <c r="C261" s="168"/>
      <c r="D261" s="168"/>
      <c r="E261" s="168"/>
      <c r="F261" s="168"/>
      <c r="G261" s="168"/>
      <c r="H261" s="168"/>
      <c r="I261" s="168"/>
      <c r="J261" s="168"/>
      <c r="K261" s="168"/>
      <c r="L261" s="168"/>
      <c r="M261" s="168"/>
      <c r="N261" s="168"/>
    </row>
    <row r="262" spans="1:14" ht="15">
      <c r="A262" s="168"/>
      <c r="B262" s="168"/>
      <c r="C262" s="168"/>
      <c r="D262" s="168"/>
      <c r="E262" s="168"/>
      <c r="F262" s="168"/>
      <c r="G262" s="168"/>
      <c r="H262" s="168"/>
      <c r="I262" s="168"/>
      <c r="J262" s="168"/>
      <c r="K262" s="168"/>
      <c r="L262" s="168"/>
      <c r="M262" s="168"/>
      <c r="N262" s="168"/>
    </row>
    <row r="263" spans="1:14" ht="15">
      <c r="A263" s="168"/>
      <c r="B263" s="168"/>
      <c r="C263" s="168"/>
      <c r="D263" s="168"/>
      <c r="E263" s="168"/>
      <c r="F263" s="168"/>
      <c r="G263" s="168"/>
      <c r="H263" s="168"/>
      <c r="I263" s="168"/>
      <c r="J263" s="168"/>
      <c r="K263" s="168"/>
      <c r="L263" s="168"/>
      <c r="M263" s="168"/>
      <c r="N263" s="168"/>
    </row>
    <row r="264" spans="1:14" ht="15">
      <c r="A264" s="168"/>
      <c r="B264" s="168"/>
      <c r="C264" s="168"/>
      <c r="D264" s="168"/>
      <c r="E264" s="168"/>
      <c r="F264" s="168"/>
      <c r="G264" s="168"/>
      <c r="H264" s="168"/>
      <c r="I264" s="168"/>
      <c r="J264" s="168"/>
      <c r="K264" s="168"/>
      <c r="L264" s="168"/>
      <c r="M264" s="168"/>
      <c r="N264" s="168"/>
    </row>
    <row r="265" spans="1:14" ht="15">
      <c r="A265" s="168"/>
      <c r="B265" s="168"/>
      <c r="C265" s="168"/>
      <c r="D265" s="168"/>
      <c r="E265" s="168"/>
      <c r="F265" s="168"/>
      <c r="G265" s="168"/>
      <c r="H265" s="168"/>
      <c r="I265" s="168"/>
      <c r="J265" s="168"/>
      <c r="K265" s="168"/>
      <c r="L265" s="168"/>
      <c r="M265" s="168"/>
      <c r="N265" s="168"/>
    </row>
    <row r="266" spans="1:14" ht="15">
      <c r="A266" s="168"/>
      <c r="B266" s="168"/>
      <c r="C266" s="168"/>
      <c r="D266" s="168"/>
      <c r="E266" s="168"/>
      <c r="F266" s="168"/>
      <c r="G266" s="168"/>
      <c r="H266" s="168"/>
      <c r="I266" s="168"/>
      <c r="J266" s="168"/>
      <c r="K266" s="168"/>
      <c r="L266" s="168"/>
      <c r="M266" s="168"/>
      <c r="N266" s="168"/>
    </row>
    <row r="267" spans="1:14" ht="15">
      <c r="A267" s="168"/>
      <c r="B267" s="168"/>
      <c r="C267" s="168"/>
      <c r="D267" s="168"/>
      <c r="E267" s="168"/>
      <c r="F267" s="168"/>
      <c r="G267" s="168"/>
      <c r="H267" s="168"/>
      <c r="I267" s="168"/>
      <c r="J267" s="168"/>
      <c r="K267" s="168"/>
      <c r="L267" s="168"/>
      <c r="M267" s="168"/>
      <c r="N267" s="168"/>
    </row>
    <row r="268" spans="1:14" ht="15">
      <c r="A268" s="168"/>
      <c r="B268" s="168"/>
      <c r="C268" s="168"/>
      <c r="D268" s="168"/>
      <c r="E268" s="168"/>
      <c r="F268" s="168"/>
      <c r="G268" s="168"/>
      <c r="H268" s="168"/>
      <c r="I268" s="168"/>
      <c r="J268" s="168"/>
      <c r="K268" s="168"/>
      <c r="L268" s="168"/>
      <c r="M268" s="168"/>
      <c r="N268" s="168"/>
    </row>
    <row r="269" spans="1:14" ht="15">
      <c r="A269" s="168"/>
      <c r="B269" s="168"/>
      <c r="C269" s="168"/>
      <c r="D269" s="168"/>
      <c r="E269" s="168"/>
      <c r="F269" s="168"/>
      <c r="G269" s="168"/>
      <c r="H269" s="168"/>
      <c r="I269" s="168"/>
      <c r="J269" s="168"/>
      <c r="K269" s="168"/>
      <c r="L269" s="168"/>
      <c r="M269" s="168"/>
      <c r="N269" s="168"/>
    </row>
    <row r="270" spans="1:14" ht="15">
      <c r="A270" s="168"/>
      <c r="B270" s="168"/>
      <c r="C270" s="168"/>
      <c r="D270" s="168"/>
      <c r="E270" s="168"/>
      <c r="F270" s="168"/>
      <c r="G270" s="168"/>
      <c r="H270" s="168"/>
      <c r="I270" s="168"/>
      <c r="J270" s="168"/>
      <c r="K270" s="168"/>
      <c r="L270" s="168"/>
      <c r="M270" s="168"/>
      <c r="N270" s="168"/>
    </row>
    <row r="271" spans="1:14" ht="15">
      <c r="A271" s="168"/>
      <c r="B271" s="168"/>
      <c r="C271" s="168"/>
      <c r="D271" s="168"/>
      <c r="E271" s="168"/>
      <c r="F271" s="168"/>
      <c r="G271" s="168"/>
      <c r="H271" s="168"/>
      <c r="I271" s="168"/>
      <c r="J271" s="168"/>
      <c r="K271" s="168"/>
      <c r="L271" s="168"/>
      <c r="M271" s="168"/>
      <c r="N271" s="168"/>
    </row>
    <row r="272" spans="1:14" ht="15">
      <c r="A272" s="168"/>
      <c r="B272" s="168"/>
      <c r="C272" s="168"/>
      <c r="D272" s="168"/>
      <c r="E272" s="168"/>
      <c r="F272" s="168"/>
      <c r="G272" s="168"/>
      <c r="H272" s="168"/>
      <c r="I272" s="168"/>
      <c r="J272" s="168"/>
      <c r="K272" s="168"/>
      <c r="L272" s="168"/>
      <c r="M272" s="168"/>
      <c r="N272" s="168"/>
    </row>
    <row r="273" spans="1:14" ht="15">
      <c r="A273" s="168"/>
      <c r="B273" s="168"/>
      <c r="C273" s="168"/>
      <c r="D273" s="168"/>
      <c r="E273" s="168"/>
      <c r="F273" s="168"/>
      <c r="G273" s="168"/>
      <c r="H273" s="168"/>
      <c r="I273" s="168"/>
      <c r="J273" s="168"/>
      <c r="K273" s="168"/>
      <c r="L273" s="168"/>
      <c r="M273" s="168"/>
      <c r="N273" s="168"/>
    </row>
    <row r="274" spans="1:14" ht="15">
      <c r="A274" s="168"/>
      <c r="B274" s="168"/>
      <c r="C274" s="168"/>
      <c r="D274" s="168"/>
      <c r="E274" s="168"/>
      <c r="F274" s="168"/>
      <c r="G274" s="168"/>
      <c r="H274" s="168"/>
      <c r="I274" s="168"/>
      <c r="J274" s="168"/>
      <c r="K274" s="168"/>
      <c r="L274" s="168"/>
      <c r="M274" s="168"/>
      <c r="N274" s="168"/>
    </row>
    <row r="275" spans="1:14" ht="15">
      <c r="A275" s="168"/>
      <c r="B275" s="168"/>
      <c r="C275" s="168"/>
      <c r="D275" s="168"/>
      <c r="E275" s="168"/>
      <c r="F275" s="168"/>
      <c r="G275" s="168"/>
      <c r="H275" s="168"/>
      <c r="I275" s="168"/>
      <c r="J275" s="168"/>
      <c r="K275" s="168"/>
      <c r="L275" s="168"/>
      <c r="M275" s="168"/>
      <c r="N275" s="168"/>
    </row>
    <row r="276" spans="1:14" ht="15">
      <c r="A276" s="168"/>
      <c r="B276" s="168"/>
      <c r="C276" s="168"/>
      <c r="D276" s="168"/>
      <c r="E276" s="168"/>
      <c r="F276" s="168"/>
      <c r="G276" s="168"/>
      <c r="H276" s="168"/>
      <c r="I276" s="168"/>
      <c r="J276" s="168"/>
      <c r="K276" s="168"/>
      <c r="L276" s="168"/>
      <c r="M276" s="168"/>
      <c r="N276" s="168"/>
    </row>
    <row r="277" spans="1:14" ht="15">
      <c r="A277" s="168"/>
      <c r="B277" s="168"/>
      <c r="C277" s="168"/>
      <c r="D277" s="168"/>
      <c r="E277" s="168"/>
      <c r="F277" s="168"/>
      <c r="G277" s="168"/>
      <c r="H277" s="168"/>
      <c r="I277" s="168"/>
      <c r="J277" s="168"/>
      <c r="K277" s="168"/>
      <c r="L277" s="168"/>
      <c r="M277" s="168"/>
      <c r="N277" s="168"/>
    </row>
    <row r="278" spans="1:14" ht="15">
      <c r="A278" s="168"/>
      <c r="B278" s="168"/>
      <c r="C278" s="168"/>
      <c r="D278" s="168"/>
      <c r="E278" s="168"/>
      <c r="F278" s="168"/>
      <c r="G278" s="168"/>
      <c r="H278" s="168"/>
      <c r="I278" s="168"/>
      <c r="J278" s="168"/>
      <c r="K278" s="168"/>
      <c r="L278" s="168"/>
      <c r="M278" s="168"/>
      <c r="N278" s="168"/>
    </row>
    <row r="279" spans="1:14" ht="15">
      <c r="A279" s="168"/>
      <c r="B279" s="168"/>
      <c r="C279" s="168"/>
      <c r="D279" s="168"/>
      <c r="E279" s="168"/>
      <c r="F279" s="168"/>
      <c r="G279" s="168"/>
      <c r="H279" s="168"/>
      <c r="I279" s="168"/>
      <c r="J279" s="168"/>
      <c r="K279" s="168"/>
      <c r="L279" s="168"/>
      <c r="M279" s="168"/>
      <c r="N279" s="168"/>
    </row>
    <row r="280" spans="1:14" ht="15">
      <c r="A280" s="168"/>
      <c r="B280" s="168"/>
      <c r="C280" s="168"/>
      <c r="D280" s="168"/>
      <c r="E280" s="168"/>
      <c r="F280" s="168"/>
      <c r="G280" s="168"/>
      <c r="H280" s="168"/>
      <c r="I280" s="168"/>
      <c r="J280" s="168"/>
      <c r="K280" s="168"/>
      <c r="L280" s="168"/>
      <c r="M280" s="168"/>
      <c r="N280" s="168"/>
    </row>
    <row r="281" spans="1:14" ht="15">
      <c r="A281" s="168"/>
      <c r="B281" s="168"/>
      <c r="C281" s="168"/>
      <c r="D281" s="168"/>
      <c r="E281" s="168"/>
      <c r="F281" s="168"/>
      <c r="G281" s="168"/>
      <c r="H281" s="168"/>
      <c r="I281" s="168"/>
      <c r="J281" s="168"/>
      <c r="K281" s="168"/>
      <c r="L281" s="168"/>
      <c r="M281" s="168"/>
      <c r="N281" s="168"/>
    </row>
    <row r="282" spans="1:14" ht="15">
      <c r="A282" s="168"/>
      <c r="B282" s="168"/>
      <c r="C282" s="168"/>
      <c r="D282" s="168"/>
      <c r="E282" s="168"/>
      <c r="F282" s="168"/>
      <c r="G282" s="168"/>
      <c r="H282" s="168"/>
      <c r="I282" s="168"/>
      <c r="J282" s="168"/>
      <c r="K282" s="168"/>
      <c r="L282" s="168"/>
      <c r="M282" s="168"/>
      <c r="N282" s="168"/>
    </row>
    <row r="283" spans="1:14" ht="15">
      <c r="A283" s="168"/>
      <c r="B283" s="168"/>
      <c r="C283" s="168"/>
      <c r="D283" s="168"/>
      <c r="E283" s="168"/>
      <c r="F283" s="168"/>
      <c r="G283" s="168"/>
      <c r="H283" s="168"/>
      <c r="I283" s="168"/>
      <c r="J283" s="168"/>
      <c r="K283" s="168"/>
      <c r="L283" s="168"/>
      <c r="M283" s="168"/>
      <c r="N283" s="168"/>
    </row>
    <row r="284" spans="1:14" ht="15">
      <c r="A284" s="168"/>
      <c r="B284" s="168"/>
      <c r="C284" s="168"/>
      <c r="D284" s="168"/>
      <c r="E284" s="168"/>
      <c r="F284" s="168"/>
      <c r="G284" s="168"/>
      <c r="H284" s="168"/>
      <c r="I284" s="168"/>
      <c r="J284" s="168"/>
      <c r="K284" s="168"/>
      <c r="L284" s="168"/>
      <c r="M284" s="168"/>
      <c r="N284" s="168"/>
    </row>
    <row r="285" spans="1:14" ht="15">
      <c r="A285" s="168"/>
      <c r="B285" s="168"/>
      <c r="C285" s="168"/>
      <c r="D285" s="168"/>
      <c r="E285" s="168"/>
      <c r="F285" s="168"/>
      <c r="G285" s="168"/>
      <c r="H285" s="168"/>
      <c r="I285" s="168"/>
      <c r="J285" s="168"/>
      <c r="K285" s="168"/>
      <c r="L285" s="168"/>
      <c r="M285" s="168"/>
      <c r="N285" s="168"/>
    </row>
    <row r="286" spans="1:14" ht="15">
      <c r="A286" s="168"/>
      <c r="B286" s="168"/>
      <c r="C286" s="168"/>
      <c r="D286" s="168"/>
      <c r="E286" s="168"/>
      <c r="F286" s="168"/>
      <c r="G286" s="168"/>
      <c r="H286" s="168"/>
      <c r="I286" s="168"/>
      <c r="J286" s="168"/>
      <c r="K286" s="168"/>
      <c r="L286" s="168"/>
      <c r="M286" s="168"/>
      <c r="N286" s="168"/>
    </row>
    <row r="287" spans="1:14" ht="15">
      <c r="A287" s="168"/>
      <c r="B287" s="168"/>
      <c r="C287" s="168"/>
      <c r="D287" s="168"/>
      <c r="E287" s="168"/>
      <c r="F287" s="168"/>
      <c r="G287" s="168"/>
      <c r="H287" s="168"/>
      <c r="I287" s="168"/>
      <c r="J287" s="168"/>
      <c r="K287" s="168"/>
      <c r="L287" s="168"/>
      <c r="M287" s="168"/>
      <c r="N287" s="168"/>
    </row>
    <row r="288" spans="1:14" ht="15">
      <c r="A288" s="168"/>
      <c r="B288" s="168"/>
      <c r="C288" s="168"/>
      <c r="D288" s="168"/>
      <c r="E288" s="168"/>
      <c r="F288" s="168"/>
      <c r="G288" s="168"/>
      <c r="H288" s="168"/>
      <c r="I288" s="168"/>
      <c r="J288" s="168"/>
      <c r="K288" s="168"/>
      <c r="L288" s="168"/>
      <c r="M288" s="168"/>
      <c r="N288" s="168"/>
    </row>
    <row r="289" spans="1:14" ht="15">
      <c r="A289" s="168"/>
      <c r="B289" s="168"/>
      <c r="C289" s="168"/>
      <c r="D289" s="168"/>
      <c r="E289" s="168"/>
      <c r="F289" s="168"/>
      <c r="G289" s="168"/>
      <c r="H289" s="168"/>
      <c r="I289" s="168"/>
      <c r="J289" s="168"/>
      <c r="K289" s="168"/>
      <c r="L289" s="168"/>
      <c r="M289" s="168"/>
      <c r="N289" s="168"/>
    </row>
    <row r="290" spans="1:14" ht="15">
      <c r="A290" s="168"/>
      <c r="B290" s="168"/>
      <c r="C290" s="168"/>
      <c r="D290" s="168"/>
      <c r="E290" s="168"/>
      <c r="F290" s="168"/>
      <c r="G290" s="168"/>
      <c r="H290" s="168"/>
      <c r="I290" s="168"/>
      <c r="J290" s="168"/>
      <c r="K290" s="168"/>
      <c r="L290" s="168"/>
      <c r="M290" s="168"/>
      <c r="N290" s="168"/>
    </row>
    <row r="291" spans="1:14" ht="15">
      <c r="A291" s="168"/>
      <c r="B291" s="168"/>
      <c r="C291" s="168"/>
      <c r="D291" s="168"/>
      <c r="E291" s="168"/>
      <c r="F291" s="168"/>
      <c r="G291" s="168"/>
      <c r="H291" s="168"/>
      <c r="I291" s="168"/>
      <c r="J291" s="168"/>
      <c r="K291" s="168"/>
      <c r="L291" s="168"/>
      <c r="M291" s="168"/>
      <c r="N291" s="168"/>
    </row>
    <row r="292" spans="1:14" ht="15">
      <c r="A292" s="168"/>
      <c r="B292" s="168"/>
      <c r="C292" s="168"/>
      <c r="D292" s="168"/>
      <c r="E292" s="168"/>
      <c r="F292" s="168"/>
      <c r="G292" s="168"/>
      <c r="H292" s="168"/>
      <c r="I292" s="168"/>
      <c r="J292" s="168"/>
      <c r="K292" s="168"/>
      <c r="L292" s="168"/>
      <c r="M292" s="168"/>
      <c r="N292" s="168"/>
    </row>
    <row r="293" spans="1:14" ht="15">
      <c r="A293" s="168"/>
      <c r="B293" s="168"/>
      <c r="C293" s="168"/>
      <c r="D293" s="168"/>
      <c r="E293" s="168"/>
      <c r="F293" s="168"/>
      <c r="G293" s="168"/>
      <c r="H293" s="168"/>
      <c r="I293" s="168"/>
      <c r="J293" s="168"/>
      <c r="K293" s="168"/>
      <c r="L293" s="168"/>
      <c r="M293" s="168"/>
      <c r="N293" s="168"/>
    </row>
    <row r="294" spans="1:14" ht="15">
      <c r="A294" s="168"/>
      <c r="B294" s="168"/>
      <c r="C294" s="168"/>
      <c r="D294" s="168"/>
      <c r="E294" s="168"/>
      <c r="F294" s="168"/>
      <c r="G294" s="168"/>
      <c r="H294" s="168"/>
      <c r="I294" s="168"/>
      <c r="J294" s="168"/>
      <c r="K294" s="168"/>
      <c r="L294" s="168"/>
      <c r="M294" s="168"/>
      <c r="N294" s="168"/>
    </row>
    <row r="295" spans="1:14" ht="15">
      <c r="A295" s="168"/>
      <c r="B295" s="168"/>
      <c r="C295" s="168"/>
      <c r="D295" s="168"/>
      <c r="E295" s="168"/>
      <c r="F295" s="168"/>
      <c r="G295" s="168"/>
      <c r="H295" s="168"/>
      <c r="I295" s="168"/>
      <c r="J295" s="168"/>
      <c r="K295" s="168"/>
      <c r="L295" s="168"/>
      <c r="M295" s="168"/>
      <c r="N295" s="168"/>
    </row>
    <row r="296" spans="1:14" ht="15">
      <c r="A296" s="168"/>
      <c r="B296" s="168"/>
      <c r="C296" s="168"/>
      <c r="D296" s="168"/>
      <c r="E296" s="168"/>
      <c r="F296" s="168"/>
      <c r="G296" s="168"/>
      <c r="H296" s="168"/>
      <c r="I296" s="168"/>
      <c r="J296" s="168"/>
      <c r="K296" s="168"/>
      <c r="L296" s="168"/>
      <c r="M296" s="168"/>
      <c r="N296" s="168"/>
    </row>
    <row r="297" spans="1:14" ht="15">
      <c r="A297" s="168"/>
      <c r="B297" s="168"/>
      <c r="C297" s="168"/>
      <c r="D297" s="168"/>
      <c r="E297" s="168"/>
      <c r="F297" s="168"/>
      <c r="G297" s="168"/>
      <c r="H297" s="168"/>
      <c r="I297" s="168"/>
      <c r="J297" s="168"/>
      <c r="K297" s="168"/>
      <c r="L297" s="168"/>
      <c r="M297" s="168"/>
      <c r="N297" s="168"/>
    </row>
    <row r="298" spans="1:14" ht="15">
      <c r="A298" s="168"/>
      <c r="B298" s="168"/>
      <c r="C298" s="168"/>
      <c r="D298" s="168"/>
      <c r="E298" s="168"/>
      <c r="F298" s="168"/>
      <c r="G298" s="168"/>
      <c r="H298" s="168"/>
      <c r="I298" s="168"/>
      <c r="J298" s="168"/>
      <c r="K298" s="168"/>
      <c r="L298" s="168"/>
      <c r="M298" s="168"/>
      <c r="N298" s="168"/>
    </row>
    <row r="299" spans="1:14" ht="15">
      <c r="A299" s="168"/>
      <c r="B299" s="168"/>
      <c r="C299" s="168"/>
      <c r="D299" s="168"/>
      <c r="E299" s="168"/>
      <c r="F299" s="168"/>
      <c r="G299" s="168"/>
      <c r="H299" s="168"/>
      <c r="I299" s="168"/>
      <c r="J299" s="168"/>
      <c r="K299" s="168"/>
      <c r="L299" s="168"/>
      <c r="M299" s="168"/>
      <c r="N299" s="168"/>
    </row>
    <row r="300" spans="1:14" ht="15">
      <c r="A300" s="168"/>
      <c r="B300" s="168"/>
      <c r="C300" s="168"/>
      <c r="D300" s="168"/>
      <c r="E300" s="168"/>
      <c r="F300" s="168"/>
      <c r="G300" s="168"/>
      <c r="H300" s="168"/>
      <c r="I300" s="168"/>
      <c r="J300" s="168"/>
      <c r="K300" s="168"/>
      <c r="L300" s="168"/>
      <c r="M300" s="168"/>
      <c r="N300" s="168"/>
    </row>
    <row r="301" spans="1:14" ht="15">
      <c r="A301" s="168"/>
      <c r="B301" s="168"/>
      <c r="C301" s="168"/>
      <c r="D301" s="168"/>
      <c r="E301" s="168"/>
      <c r="F301" s="168"/>
      <c r="G301" s="168"/>
      <c r="H301" s="168"/>
      <c r="I301" s="168"/>
      <c r="J301" s="168"/>
      <c r="K301" s="168"/>
      <c r="L301" s="168"/>
      <c r="M301" s="168"/>
      <c r="N301" s="168"/>
    </row>
    <row r="302" spans="1:14" ht="15">
      <c r="A302" s="168"/>
      <c r="B302" s="168"/>
      <c r="C302" s="168"/>
      <c r="D302" s="168"/>
      <c r="E302" s="168"/>
      <c r="F302" s="168"/>
      <c r="G302" s="168"/>
      <c r="H302" s="168"/>
      <c r="I302" s="168"/>
      <c r="J302" s="168"/>
      <c r="K302" s="168"/>
      <c r="L302" s="168"/>
      <c r="M302" s="168"/>
      <c r="N302" s="168"/>
    </row>
    <row r="303" spans="1:14" ht="15">
      <c r="A303" s="168"/>
      <c r="B303" s="168"/>
      <c r="C303" s="168"/>
      <c r="D303" s="168"/>
      <c r="E303" s="168"/>
      <c r="F303" s="168"/>
      <c r="G303" s="168"/>
      <c r="H303" s="168"/>
      <c r="I303" s="168"/>
      <c r="J303" s="168"/>
      <c r="K303" s="168"/>
      <c r="L303" s="168"/>
      <c r="M303" s="168"/>
      <c r="N303" s="168"/>
    </row>
    <row r="304" spans="1:14" ht="15">
      <c r="A304" s="168"/>
      <c r="B304" s="168"/>
      <c r="C304" s="168"/>
      <c r="D304" s="168"/>
      <c r="E304" s="168"/>
      <c r="F304" s="168"/>
      <c r="G304" s="168"/>
      <c r="H304" s="168"/>
      <c r="I304" s="168"/>
      <c r="J304" s="168"/>
      <c r="K304" s="168"/>
      <c r="L304" s="168"/>
      <c r="M304" s="168"/>
      <c r="N304" s="168"/>
    </row>
    <row r="305" spans="1:14" ht="15">
      <c r="A305" s="168"/>
      <c r="B305" s="168"/>
      <c r="C305" s="168"/>
      <c r="D305" s="168"/>
      <c r="E305" s="168"/>
      <c r="F305" s="168"/>
      <c r="G305" s="168"/>
      <c r="H305" s="168"/>
      <c r="I305" s="168"/>
      <c r="J305" s="168"/>
      <c r="K305" s="168"/>
      <c r="L305" s="168"/>
      <c r="M305" s="168"/>
      <c r="N305" s="168"/>
    </row>
    <row r="306" spans="1:14" ht="15">
      <c r="A306" s="168"/>
      <c r="B306" s="168"/>
      <c r="C306" s="168"/>
      <c r="D306" s="168"/>
      <c r="E306" s="168"/>
      <c r="F306" s="168"/>
      <c r="G306" s="168"/>
      <c r="H306" s="168"/>
      <c r="I306" s="168"/>
      <c r="J306" s="168"/>
      <c r="K306" s="168"/>
      <c r="L306" s="168"/>
      <c r="M306" s="168"/>
      <c r="N306" s="168"/>
    </row>
    <row r="307" spans="1:14" ht="15">
      <c r="A307" s="168"/>
      <c r="B307" s="168"/>
      <c r="C307" s="168"/>
      <c r="D307" s="168"/>
      <c r="E307" s="168"/>
      <c r="F307" s="168"/>
      <c r="G307" s="168"/>
      <c r="H307" s="168"/>
      <c r="I307" s="168"/>
      <c r="J307" s="168"/>
      <c r="K307" s="168"/>
      <c r="L307" s="168"/>
      <c r="M307" s="168"/>
      <c r="N307" s="168"/>
    </row>
    <row r="308" spans="1:14" ht="15">
      <c r="A308" s="168"/>
      <c r="B308" s="168"/>
      <c r="C308" s="168"/>
      <c r="D308" s="168"/>
      <c r="E308" s="168"/>
      <c r="F308" s="168"/>
      <c r="G308" s="168"/>
      <c r="H308" s="168"/>
      <c r="I308" s="168"/>
      <c r="J308" s="168"/>
      <c r="K308" s="168"/>
      <c r="L308" s="168"/>
      <c r="M308" s="168"/>
      <c r="N308" s="168"/>
    </row>
    <row r="309" spans="1:14" ht="15">
      <c r="A309" s="168"/>
      <c r="B309" s="168"/>
      <c r="C309" s="168"/>
      <c r="D309" s="168"/>
      <c r="E309" s="168"/>
      <c r="F309" s="168"/>
      <c r="G309" s="168"/>
      <c r="H309" s="168"/>
      <c r="I309" s="168"/>
      <c r="J309" s="168"/>
      <c r="K309" s="168"/>
      <c r="L309" s="168"/>
      <c r="M309" s="168"/>
      <c r="N309" s="168"/>
    </row>
    <row r="310" spans="1:14" ht="15">
      <c r="A310" s="168"/>
      <c r="B310" s="168"/>
      <c r="C310" s="168"/>
      <c r="D310" s="168"/>
      <c r="E310" s="168"/>
      <c r="F310" s="168"/>
      <c r="G310" s="168"/>
      <c r="H310" s="168"/>
      <c r="I310" s="168"/>
      <c r="J310" s="168"/>
      <c r="K310" s="168"/>
      <c r="L310" s="168"/>
      <c r="M310" s="168"/>
      <c r="N310" s="168"/>
    </row>
    <row r="311" spans="1:14" ht="15">
      <c r="A311" s="168"/>
      <c r="B311" s="168"/>
      <c r="C311" s="168"/>
      <c r="D311" s="168"/>
      <c r="E311" s="168"/>
      <c r="F311" s="168"/>
      <c r="G311" s="168"/>
      <c r="H311" s="168"/>
      <c r="I311" s="168"/>
      <c r="J311" s="168"/>
      <c r="K311" s="168"/>
      <c r="L311" s="168"/>
      <c r="M311" s="168"/>
      <c r="N311" s="168"/>
    </row>
    <row r="312" spans="1:14" ht="15">
      <c r="A312" s="168"/>
      <c r="B312" s="168"/>
      <c r="C312" s="168"/>
      <c r="D312" s="168"/>
      <c r="E312" s="168"/>
      <c r="F312" s="168"/>
      <c r="G312" s="168"/>
      <c r="H312" s="168"/>
      <c r="I312" s="168"/>
      <c r="J312" s="168"/>
      <c r="K312" s="168"/>
      <c r="L312" s="168"/>
      <c r="M312" s="168"/>
      <c r="N312" s="168"/>
    </row>
    <row r="313" spans="1:14" ht="15">
      <c r="A313" s="168"/>
      <c r="B313" s="168"/>
      <c r="C313" s="168"/>
      <c r="D313" s="168"/>
      <c r="E313" s="168"/>
      <c r="F313" s="168"/>
      <c r="G313" s="168"/>
      <c r="H313" s="168"/>
      <c r="I313" s="168"/>
      <c r="J313" s="168"/>
      <c r="K313" s="168"/>
      <c r="L313" s="168"/>
      <c r="M313" s="168"/>
      <c r="N313" s="168"/>
    </row>
    <row r="314" spans="1:14" ht="15">
      <c r="A314" s="168"/>
      <c r="B314" s="168"/>
      <c r="C314" s="168"/>
      <c r="D314" s="168"/>
      <c r="E314" s="168"/>
      <c r="F314" s="168"/>
      <c r="G314" s="168"/>
      <c r="H314" s="168"/>
      <c r="I314" s="168"/>
      <c r="J314" s="168"/>
      <c r="K314" s="168"/>
      <c r="L314" s="168"/>
      <c r="M314" s="168"/>
      <c r="N314" s="168"/>
    </row>
    <row r="315" spans="1:14" ht="15">
      <c r="A315" s="168"/>
      <c r="B315" s="168"/>
      <c r="C315" s="168"/>
      <c r="D315" s="168"/>
      <c r="E315" s="168"/>
      <c r="F315" s="168"/>
      <c r="G315" s="168"/>
      <c r="H315" s="168"/>
      <c r="I315" s="168"/>
      <c r="J315" s="168"/>
      <c r="K315" s="168"/>
      <c r="L315" s="168"/>
      <c r="M315" s="168"/>
      <c r="N315" s="168"/>
    </row>
    <row r="316" spans="1:14" ht="15">
      <c r="A316" s="168"/>
      <c r="B316" s="168"/>
      <c r="C316" s="168"/>
      <c r="D316" s="168"/>
      <c r="E316" s="168"/>
      <c r="F316" s="168"/>
      <c r="G316" s="168"/>
      <c r="H316" s="168"/>
      <c r="I316" s="168"/>
      <c r="J316" s="168"/>
      <c r="K316" s="168"/>
      <c r="L316" s="168"/>
      <c r="M316" s="168"/>
      <c r="N316" s="168"/>
    </row>
    <row r="317" spans="1:14" ht="15">
      <c r="A317" s="168"/>
      <c r="B317" s="168"/>
      <c r="C317" s="168"/>
      <c r="D317" s="168"/>
      <c r="E317" s="168"/>
      <c r="F317" s="168"/>
      <c r="G317" s="168"/>
      <c r="H317" s="168"/>
      <c r="I317" s="168"/>
      <c r="J317" s="168"/>
      <c r="K317" s="168"/>
      <c r="L317" s="168"/>
      <c r="M317" s="168"/>
      <c r="N317" s="168"/>
    </row>
    <row r="318" spans="1:14" ht="15">
      <c r="A318" s="168"/>
      <c r="B318" s="168"/>
      <c r="C318" s="168"/>
      <c r="D318" s="168"/>
      <c r="E318" s="168"/>
      <c r="F318" s="168"/>
      <c r="G318" s="168"/>
      <c r="H318" s="168"/>
      <c r="I318" s="168"/>
      <c r="J318" s="168"/>
      <c r="K318" s="168"/>
      <c r="L318" s="168"/>
      <c r="M318" s="168"/>
      <c r="N318" s="168"/>
    </row>
    <row r="319" spans="1:14" ht="15">
      <c r="A319" s="168"/>
      <c r="B319" s="168"/>
      <c r="C319" s="168"/>
      <c r="D319" s="168"/>
      <c r="E319" s="168"/>
      <c r="F319" s="168"/>
      <c r="G319" s="168"/>
      <c r="H319" s="168"/>
      <c r="I319" s="168"/>
      <c r="J319" s="168"/>
      <c r="K319" s="168"/>
      <c r="L319" s="168"/>
      <c r="M319" s="168"/>
      <c r="N319" s="168"/>
    </row>
    <row r="320" spans="1:14" ht="15">
      <c r="A320" s="168"/>
      <c r="B320" s="168"/>
      <c r="C320" s="168"/>
      <c r="D320" s="168"/>
      <c r="E320" s="168"/>
      <c r="F320" s="168"/>
      <c r="G320" s="168"/>
      <c r="H320" s="168"/>
      <c r="I320" s="168"/>
      <c r="J320" s="168"/>
      <c r="K320" s="168"/>
      <c r="L320" s="168"/>
      <c r="M320" s="168"/>
      <c r="N320" s="168"/>
    </row>
    <row r="321" spans="1:14" ht="15">
      <c r="A321" s="168"/>
      <c r="B321" s="168"/>
      <c r="C321" s="168"/>
      <c r="D321" s="168"/>
      <c r="E321" s="168"/>
      <c r="F321" s="168"/>
      <c r="G321" s="168"/>
      <c r="H321" s="168"/>
      <c r="I321" s="168"/>
      <c r="J321" s="168"/>
      <c r="K321" s="168"/>
      <c r="L321" s="168"/>
      <c r="M321" s="168"/>
      <c r="N321" s="168"/>
    </row>
    <row r="322" spans="1:14" ht="15">
      <c r="A322" s="168"/>
      <c r="B322" s="168"/>
      <c r="C322" s="168"/>
      <c r="D322" s="168"/>
      <c r="E322" s="168"/>
      <c r="F322" s="168"/>
      <c r="G322" s="168"/>
      <c r="H322" s="168"/>
      <c r="I322" s="168"/>
      <c r="J322" s="168"/>
      <c r="K322" s="168"/>
      <c r="L322" s="168"/>
      <c r="M322" s="168"/>
      <c r="N322" s="168"/>
    </row>
    <row r="323" spans="1:14" ht="15">
      <c r="A323" s="168"/>
      <c r="B323" s="168"/>
      <c r="C323" s="168"/>
      <c r="D323" s="168"/>
      <c r="E323" s="168"/>
      <c r="F323" s="168"/>
      <c r="G323" s="168"/>
      <c r="H323" s="168"/>
      <c r="I323" s="168"/>
      <c r="J323" s="168"/>
      <c r="K323" s="168"/>
      <c r="L323" s="168"/>
      <c r="M323" s="168"/>
      <c r="N323" s="168"/>
    </row>
    <row r="324" spans="1:14" ht="15">
      <c r="A324" s="168"/>
      <c r="B324" s="168"/>
      <c r="C324" s="168"/>
      <c r="D324" s="168"/>
      <c r="E324" s="168"/>
      <c r="F324" s="168"/>
      <c r="G324" s="168"/>
      <c r="H324" s="168"/>
      <c r="I324" s="168"/>
      <c r="J324" s="168"/>
      <c r="K324" s="168"/>
      <c r="L324" s="168"/>
      <c r="M324" s="168"/>
      <c r="N324" s="168"/>
    </row>
    <row r="325" spans="1:14" ht="15">
      <c r="A325" s="168"/>
      <c r="B325" s="168"/>
      <c r="C325" s="168"/>
      <c r="D325" s="168"/>
      <c r="E325" s="168"/>
      <c r="F325" s="168"/>
      <c r="G325" s="168"/>
      <c r="H325" s="168"/>
      <c r="I325" s="168"/>
      <c r="J325" s="168"/>
      <c r="K325" s="168"/>
      <c r="L325" s="168"/>
      <c r="M325" s="168"/>
      <c r="N325" s="168"/>
    </row>
    <row r="326" spans="1:14" ht="15">
      <c r="A326" s="168"/>
      <c r="B326" s="168"/>
      <c r="C326" s="168"/>
      <c r="D326" s="168"/>
      <c r="E326" s="168"/>
      <c r="F326" s="168"/>
      <c r="G326" s="168"/>
      <c r="H326" s="168"/>
      <c r="I326" s="168"/>
      <c r="J326" s="168"/>
      <c r="K326" s="168"/>
      <c r="L326" s="168"/>
      <c r="M326" s="168"/>
      <c r="N326" s="168"/>
    </row>
    <row r="327" spans="1:14" ht="15">
      <c r="A327" s="168"/>
      <c r="B327" s="168"/>
      <c r="C327" s="168"/>
      <c r="D327" s="168"/>
      <c r="E327" s="168"/>
      <c r="F327" s="168"/>
      <c r="G327" s="168"/>
      <c r="H327" s="168"/>
      <c r="I327" s="168"/>
      <c r="J327" s="168"/>
      <c r="K327" s="168"/>
      <c r="L327" s="168"/>
      <c r="M327" s="168"/>
      <c r="N327" s="168"/>
    </row>
    <row r="328" spans="1:14" ht="15">
      <c r="A328" s="168"/>
      <c r="B328" s="168"/>
      <c r="C328" s="168"/>
      <c r="D328" s="168"/>
      <c r="E328" s="168"/>
      <c r="F328" s="168"/>
      <c r="G328" s="168"/>
      <c r="H328" s="168"/>
      <c r="I328" s="168"/>
      <c r="J328" s="168"/>
      <c r="K328" s="168"/>
      <c r="L328" s="168"/>
      <c r="M328" s="168"/>
      <c r="N328" s="168"/>
    </row>
    <row r="329" spans="1:14" ht="15">
      <c r="A329" s="168"/>
      <c r="B329" s="168"/>
      <c r="C329" s="168"/>
      <c r="D329" s="168"/>
      <c r="E329" s="168"/>
      <c r="F329" s="168"/>
      <c r="G329" s="168"/>
      <c r="H329" s="168"/>
      <c r="I329" s="168"/>
      <c r="J329" s="168"/>
      <c r="K329" s="168"/>
      <c r="L329" s="168"/>
      <c r="M329" s="168"/>
      <c r="N329" s="168"/>
    </row>
    <row r="330" spans="1:14" ht="15">
      <c r="A330" s="168"/>
      <c r="B330" s="168"/>
      <c r="C330" s="168"/>
      <c r="D330" s="168"/>
      <c r="E330" s="168"/>
      <c r="F330" s="168"/>
      <c r="G330" s="168"/>
      <c r="H330" s="168"/>
      <c r="I330" s="168"/>
      <c r="J330" s="168"/>
      <c r="K330" s="168"/>
      <c r="L330" s="168"/>
      <c r="M330" s="168"/>
      <c r="N330" s="168"/>
    </row>
    <row r="331" spans="1:14" ht="15">
      <c r="A331" s="168"/>
      <c r="B331" s="168"/>
      <c r="C331" s="168"/>
      <c r="D331" s="168"/>
      <c r="E331" s="168"/>
      <c r="F331" s="168"/>
      <c r="G331" s="168"/>
      <c r="H331" s="168"/>
      <c r="I331" s="168"/>
      <c r="J331" s="168"/>
      <c r="K331" s="168"/>
      <c r="L331" s="168"/>
      <c r="M331" s="168"/>
      <c r="N331" s="168"/>
    </row>
    <row r="332" spans="1:14" ht="15">
      <c r="A332" s="168"/>
      <c r="B332" s="168"/>
      <c r="C332" s="168"/>
      <c r="D332" s="168"/>
      <c r="E332" s="168"/>
      <c r="F332" s="168"/>
      <c r="G332" s="168"/>
      <c r="H332" s="168"/>
      <c r="I332" s="168"/>
      <c r="J332" s="168"/>
      <c r="K332" s="168"/>
      <c r="L332" s="168"/>
      <c r="M332" s="168"/>
      <c r="N332" s="168"/>
    </row>
    <row r="333" spans="1:14" ht="15">
      <c r="A333" s="168"/>
      <c r="B333" s="168"/>
      <c r="C333" s="168"/>
      <c r="D333" s="168"/>
      <c r="E333" s="168"/>
      <c r="F333" s="168"/>
      <c r="G333" s="168"/>
      <c r="H333" s="168"/>
      <c r="I333" s="168"/>
      <c r="J333" s="168"/>
      <c r="K333" s="168"/>
      <c r="L333" s="168"/>
      <c r="M333" s="168"/>
      <c r="N333" s="168"/>
    </row>
    <row r="334" spans="1:14" ht="15">
      <c r="A334" s="168"/>
      <c r="B334" s="168"/>
      <c r="C334" s="168"/>
      <c r="D334" s="168"/>
      <c r="E334" s="168"/>
      <c r="F334" s="168"/>
      <c r="G334" s="168"/>
      <c r="H334" s="168"/>
      <c r="I334" s="168"/>
      <c r="J334" s="168"/>
      <c r="K334" s="168"/>
      <c r="L334" s="168"/>
      <c r="M334" s="168"/>
      <c r="N334" s="168"/>
    </row>
    <row r="335" spans="1:14" ht="15">
      <c r="A335" s="168"/>
      <c r="B335" s="168"/>
      <c r="C335" s="168"/>
      <c r="D335" s="168"/>
      <c r="E335" s="168"/>
      <c r="F335" s="168"/>
      <c r="G335" s="168"/>
      <c r="H335" s="168"/>
      <c r="I335" s="168"/>
      <c r="J335" s="168"/>
      <c r="K335" s="168"/>
      <c r="L335" s="168"/>
      <c r="M335" s="168"/>
      <c r="N335" s="168"/>
    </row>
    <row r="336" spans="1:14" ht="15">
      <c r="A336" s="168"/>
      <c r="B336" s="168"/>
      <c r="C336" s="168"/>
      <c r="D336" s="168"/>
      <c r="E336" s="168"/>
      <c r="F336" s="168"/>
      <c r="G336" s="168"/>
      <c r="H336" s="168"/>
      <c r="I336" s="168"/>
      <c r="J336" s="168"/>
      <c r="K336" s="168"/>
      <c r="L336" s="168"/>
      <c r="M336" s="168"/>
      <c r="N336" s="168"/>
    </row>
    <row r="337" spans="1:14" ht="15">
      <c r="A337" s="168"/>
      <c r="B337" s="168"/>
      <c r="C337" s="168"/>
      <c r="D337" s="168"/>
      <c r="E337" s="168"/>
      <c r="F337" s="168"/>
      <c r="G337" s="168"/>
      <c r="H337" s="168"/>
      <c r="I337" s="168"/>
      <c r="J337" s="168"/>
      <c r="K337" s="168"/>
      <c r="L337" s="168"/>
      <c r="M337" s="168"/>
      <c r="N337" s="168"/>
    </row>
    <row r="338" spans="1:14" ht="15">
      <c r="A338" s="168"/>
      <c r="B338" s="168"/>
      <c r="C338" s="168"/>
      <c r="D338" s="168"/>
      <c r="E338" s="168"/>
      <c r="F338" s="168"/>
      <c r="G338" s="168"/>
      <c r="H338" s="168"/>
      <c r="I338" s="168"/>
      <c r="J338" s="168"/>
      <c r="K338" s="168"/>
      <c r="L338" s="168"/>
      <c r="M338" s="168"/>
      <c r="N338" s="168"/>
    </row>
    <row r="339" spans="1:14" ht="15">
      <c r="A339" s="168"/>
      <c r="B339" s="168"/>
      <c r="C339" s="168"/>
      <c r="D339" s="168"/>
      <c r="E339" s="168"/>
      <c r="F339" s="168"/>
      <c r="G339" s="168"/>
      <c r="H339" s="168"/>
      <c r="I339" s="168"/>
      <c r="J339" s="168"/>
      <c r="K339" s="168"/>
      <c r="L339" s="168"/>
      <c r="M339" s="168"/>
      <c r="N339" s="168"/>
    </row>
    <row r="340" spans="1:14" ht="15">
      <c r="A340" s="168"/>
      <c r="B340" s="168"/>
      <c r="C340" s="168"/>
      <c r="D340" s="168"/>
      <c r="E340" s="168"/>
      <c r="F340" s="168"/>
      <c r="G340" s="168"/>
      <c r="H340" s="168"/>
      <c r="I340" s="168"/>
      <c r="J340" s="168"/>
      <c r="K340" s="168"/>
      <c r="L340" s="168"/>
      <c r="M340" s="168"/>
      <c r="N340" s="168"/>
    </row>
    <row r="341" spans="1:14" ht="15">
      <c r="A341" s="168"/>
      <c r="B341" s="168"/>
      <c r="C341" s="168"/>
      <c r="D341" s="168"/>
      <c r="E341" s="168"/>
      <c r="F341" s="168"/>
      <c r="G341" s="168"/>
      <c r="H341" s="168"/>
      <c r="I341" s="168"/>
      <c r="J341" s="168"/>
      <c r="K341" s="168"/>
      <c r="L341" s="168"/>
      <c r="M341" s="168"/>
      <c r="N341" s="168"/>
    </row>
    <row r="342" spans="1:14" ht="15">
      <c r="A342" s="168"/>
      <c r="B342" s="168"/>
      <c r="C342" s="168"/>
      <c r="D342" s="168"/>
      <c r="E342" s="168"/>
      <c r="F342" s="168"/>
      <c r="G342" s="168"/>
      <c r="H342" s="168"/>
      <c r="I342" s="168"/>
      <c r="J342" s="168"/>
      <c r="K342" s="168"/>
      <c r="L342" s="168"/>
      <c r="M342" s="168"/>
      <c r="N342" s="168"/>
    </row>
    <row r="343" spans="1:14" ht="15">
      <c r="A343" s="168"/>
      <c r="B343" s="168"/>
      <c r="C343" s="168"/>
      <c r="D343" s="168"/>
      <c r="E343" s="168"/>
      <c r="F343" s="168"/>
      <c r="G343" s="168"/>
      <c r="H343" s="168"/>
      <c r="I343" s="168"/>
      <c r="J343" s="168"/>
      <c r="K343" s="168"/>
      <c r="L343" s="168"/>
      <c r="M343" s="168"/>
      <c r="N343" s="168"/>
    </row>
    <row r="344" spans="1:14" ht="15">
      <c r="A344" s="168"/>
      <c r="B344" s="168"/>
      <c r="C344" s="168"/>
      <c r="D344" s="168"/>
      <c r="E344" s="168"/>
      <c r="F344" s="168"/>
      <c r="G344" s="168"/>
      <c r="H344" s="168"/>
      <c r="I344" s="168"/>
      <c r="J344" s="168"/>
      <c r="K344" s="168"/>
      <c r="L344" s="168"/>
      <c r="M344" s="168"/>
      <c r="N344" s="168"/>
    </row>
    <row r="345" spans="1:14" ht="15">
      <c r="A345" s="168"/>
      <c r="B345" s="168"/>
      <c r="C345" s="168"/>
      <c r="D345" s="168"/>
      <c r="E345" s="168"/>
      <c r="F345" s="168"/>
      <c r="G345" s="168"/>
      <c r="H345" s="168"/>
      <c r="I345" s="168"/>
      <c r="J345" s="168"/>
      <c r="K345" s="168"/>
      <c r="L345" s="168"/>
      <c r="M345" s="168"/>
      <c r="N345" s="168"/>
    </row>
    <row r="346" spans="1:14" ht="15">
      <c r="A346" s="168"/>
      <c r="B346" s="168"/>
      <c r="C346" s="168"/>
      <c r="D346" s="168"/>
      <c r="E346" s="168"/>
      <c r="F346" s="168"/>
      <c r="G346" s="168"/>
      <c r="H346" s="168"/>
      <c r="I346" s="168"/>
      <c r="J346" s="168"/>
      <c r="K346" s="168"/>
      <c r="L346" s="168"/>
      <c r="M346" s="168"/>
      <c r="N346" s="168"/>
    </row>
    <row r="347" spans="1:14" ht="15">
      <c r="A347" s="168"/>
      <c r="B347" s="168"/>
      <c r="C347" s="168"/>
      <c r="D347" s="168"/>
      <c r="E347" s="168"/>
      <c r="F347" s="168"/>
      <c r="G347" s="168"/>
      <c r="H347" s="168"/>
      <c r="I347" s="168"/>
      <c r="J347" s="168"/>
      <c r="K347" s="168"/>
      <c r="L347" s="168"/>
      <c r="M347" s="168"/>
      <c r="N347" s="168"/>
    </row>
    <row r="348" spans="1:14" ht="15">
      <c r="A348" s="168"/>
      <c r="B348" s="168"/>
      <c r="C348" s="168"/>
      <c r="D348" s="168"/>
      <c r="E348" s="168"/>
      <c r="F348" s="168"/>
      <c r="G348" s="168"/>
      <c r="H348" s="168"/>
      <c r="I348" s="168"/>
      <c r="J348" s="168"/>
      <c r="K348" s="168"/>
      <c r="L348" s="168"/>
      <c r="M348" s="168"/>
      <c r="N348" s="168"/>
    </row>
    <row r="349" spans="1:14" ht="15">
      <c r="A349" s="168"/>
      <c r="B349" s="168"/>
      <c r="C349" s="168"/>
      <c r="D349" s="168"/>
      <c r="E349" s="168"/>
      <c r="F349" s="168"/>
      <c r="G349" s="168"/>
      <c r="H349" s="168"/>
      <c r="I349" s="168"/>
      <c r="J349" s="168"/>
      <c r="K349" s="168"/>
      <c r="L349" s="168"/>
      <c r="M349" s="168"/>
      <c r="N349" s="168"/>
    </row>
    <row r="350" spans="1:14" ht="15">
      <c r="A350" s="168"/>
      <c r="B350" s="168"/>
      <c r="C350" s="168"/>
      <c r="D350" s="168"/>
      <c r="E350" s="168"/>
      <c r="F350" s="168"/>
      <c r="G350" s="168"/>
      <c r="H350" s="168"/>
      <c r="I350" s="168"/>
      <c r="J350" s="168"/>
      <c r="K350" s="168"/>
      <c r="L350" s="168"/>
      <c r="M350" s="168"/>
      <c r="N350" s="168"/>
    </row>
    <row r="351" spans="1:14" ht="15">
      <c r="A351" s="168"/>
      <c r="B351" s="168"/>
      <c r="C351" s="168"/>
      <c r="D351" s="168"/>
      <c r="E351" s="168"/>
      <c r="F351" s="168"/>
      <c r="G351" s="168"/>
      <c r="H351" s="168"/>
      <c r="I351" s="168"/>
      <c r="J351" s="168"/>
      <c r="K351" s="168"/>
      <c r="L351" s="168"/>
      <c r="M351" s="168"/>
      <c r="N351" s="168"/>
    </row>
    <row r="352" spans="1:14" ht="15">
      <c r="A352" s="168"/>
      <c r="B352" s="168"/>
      <c r="C352" s="168"/>
      <c r="D352" s="168"/>
      <c r="E352" s="168"/>
      <c r="F352" s="168"/>
      <c r="G352" s="168"/>
      <c r="H352" s="168"/>
      <c r="I352" s="168"/>
      <c r="J352" s="168"/>
      <c r="K352" s="168"/>
      <c r="L352" s="168"/>
      <c r="M352" s="168"/>
      <c r="N352" s="168"/>
    </row>
    <row r="353" spans="1:14" ht="15">
      <c r="A353" s="168"/>
      <c r="B353" s="168"/>
      <c r="C353" s="168"/>
      <c r="D353" s="168"/>
      <c r="E353" s="168"/>
      <c r="F353" s="168"/>
      <c r="G353" s="168"/>
      <c r="H353" s="168"/>
      <c r="I353" s="168"/>
      <c r="J353" s="168"/>
      <c r="K353" s="168"/>
      <c r="L353" s="168"/>
      <c r="M353" s="168"/>
      <c r="N353" s="168"/>
    </row>
    <row r="354" spans="1:14" ht="15">
      <c r="A354" s="168"/>
      <c r="B354" s="168"/>
      <c r="C354" s="168"/>
      <c r="D354" s="168"/>
      <c r="E354" s="168"/>
      <c r="F354" s="168"/>
      <c r="G354" s="168"/>
      <c r="H354" s="168"/>
      <c r="I354" s="168"/>
      <c r="J354" s="168"/>
      <c r="K354" s="168"/>
      <c r="L354" s="168"/>
      <c r="M354" s="168"/>
      <c r="N354" s="168"/>
    </row>
    <row r="355" spans="1:14" ht="15">
      <c r="A355" s="168"/>
      <c r="B355" s="168"/>
      <c r="C355" s="168"/>
      <c r="D355" s="168"/>
      <c r="E355" s="168"/>
      <c r="F355" s="168"/>
      <c r="G355" s="168"/>
      <c r="H355" s="168"/>
      <c r="I355" s="168"/>
      <c r="J355" s="168"/>
      <c r="K355" s="168"/>
      <c r="L355" s="168"/>
      <c r="M355" s="168"/>
      <c r="N355" s="168"/>
    </row>
    <row r="356" spans="1:14" ht="15">
      <c r="A356" s="168"/>
      <c r="B356" s="168"/>
      <c r="C356" s="168"/>
      <c r="D356" s="168"/>
      <c r="E356" s="168"/>
      <c r="F356" s="168"/>
      <c r="G356" s="168"/>
      <c r="H356" s="168"/>
      <c r="I356" s="168"/>
      <c r="J356" s="168"/>
      <c r="K356" s="168"/>
      <c r="L356" s="168"/>
      <c r="M356" s="168"/>
      <c r="N356" s="168"/>
    </row>
    <row r="357" spans="1:14" ht="15">
      <c r="A357" s="168"/>
      <c r="B357" s="168"/>
      <c r="C357" s="168"/>
      <c r="D357" s="168"/>
      <c r="E357" s="168"/>
      <c r="F357" s="168"/>
      <c r="G357" s="168"/>
      <c r="H357" s="168"/>
      <c r="I357" s="168"/>
      <c r="J357" s="168"/>
      <c r="K357" s="168"/>
      <c r="L357" s="168"/>
      <c r="M357" s="168"/>
      <c r="N357" s="168"/>
    </row>
    <row r="358" spans="1:14" ht="15">
      <c r="A358" s="168"/>
      <c r="B358" s="168"/>
      <c r="C358" s="168"/>
      <c r="D358" s="168"/>
      <c r="E358" s="168"/>
      <c r="F358" s="168"/>
      <c r="G358" s="168"/>
      <c r="H358" s="168"/>
      <c r="I358" s="168"/>
      <c r="J358" s="168"/>
      <c r="K358" s="168"/>
      <c r="L358" s="168"/>
      <c r="M358" s="168"/>
      <c r="N358" s="168"/>
    </row>
    <row r="359" spans="1:14" ht="15">
      <c r="A359" s="168"/>
      <c r="B359" s="168"/>
      <c r="C359" s="168"/>
      <c r="D359" s="168"/>
      <c r="E359" s="168"/>
      <c r="F359" s="168"/>
      <c r="G359" s="168"/>
      <c r="H359" s="168"/>
      <c r="I359" s="168"/>
      <c r="J359" s="168"/>
      <c r="K359" s="168"/>
      <c r="L359" s="168"/>
      <c r="M359" s="168"/>
      <c r="N359" s="168"/>
    </row>
    <row r="360" spans="1:14" ht="15">
      <c r="A360" s="168"/>
      <c r="B360" s="168"/>
      <c r="C360" s="168"/>
      <c r="D360" s="168"/>
      <c r="E360" s="168"/>
      <c r="F360" s="168"/>
      <c r="G360" s="168"/>
      <c r="H360" s="168"/>
      <c r="I360" s="168"/>
      <c r="J360" s="168"/>
      <c r="K360" s="168"/>
      <c r="L360" s="168"/>
      <c r="M360" s="168"/>
      <c r="N360" s="168"/>
    </row>
    <row r="361" spans="1:14" ht="15">
      <c r="A361" s="168"/>
      <c r="B361" s="168"/>
      <c r="C361" s="168"/>
      <c r="D361" s="168"/>
      <c r="E361" s="168"/>
      <c r="F361" s="168"/>
      <c r="G361" s="168"/>
      <c r="H361" s="168"/>
      <c r="I361" s="168"/>
      <c r="J361" s="168"/>
      <c r="K361" s="168"/>
      <c r="L361" s="168"/>
      <c r="M361" s="168"/>
      <c r="N361" s="168"/>
    </row>
    <row r="362" spans="1:14" ht="15">
      <c r="A362" s="168"/>
      <c r="B362" s="168"/>
      <c r="C362" s="168"/>
      <c r="D362" s="168"/>
      <c r="E362" s="168"/>
      <c r="F362" s="168"/>
      <c r="G362" s="168"/>
      <c r="H362" s="168"/>
      <c r="I362" s="168"/>
      <c r="J362" s="168"/>
      <c r="K362" s="168"/>
      <c r="L362" s="168"/>
      <c r="M362" s="168"/>
      <c r="N362" s="168"/>
    </row>
    <row r="363" spans="1:14" ht="15">
      <c r="A363" s="168"/>
      <c r="B363" s="168"/>
      <c r="C363" s="168"/>
      <c r="D363" s="168"/>
      <c r="E363" s="168"/>
      <c r="F363" s="168"/>
      <c r="G363" s="168"/>
      <c r="H363" s="168"/>
      <c r="I363" s="168"/>
      <c r="J363" s="168"/>
      <c r="K363" s="168"/>
      <c r="L363" s="168"/>
      <c r="M363" s="168"/>
      <c r="N363" s="168"/>
    </row>
    <row r="364" spans="1:14" ht="15">
      <c r="A364" s="168"/>
      <c r="B364" s="168"/>
      <c r="C364" s="168"/>
      <c r="D364" s="168"/>
      <c r="E364" s="168"/>
      <c r="F364" s="168"/>
      <c r="G364" s="168"/>
      <c r="H364" s="168"/>
      <c r="I364" s="168"/>
      <c r="J364" s="168"/>
      <c r="K364" s="168"/>
      <c r="L364" s="168"/>
      <c r="M364" s="168"/>
      <c r="N364" s="168"/>
    </row>
    <row r="365" spans="1:14" ht="15">
      <c r="A365" s="168"/>
      <c r="B365" s="168"/>
      <c r="C365" s="168"/>
      <c r="D365" s="168"/>
      <c r="E365" s="168"/>
      <c r="F365" s="168"/>
      <c r="G365" s="168"/>
      <c r="H365" s="168"/>
      <c r="I365" s="168"/>
      <c r="J365" s="168"/>
      <c r="K365" s="168"/>
      <c r="L365" s="168"/>
      <c r="M365" s="168"/>
      <c r="N365" s="168"/>
    </row>
    <row r="366" spans="1:14" ht="15">
      <c r="A366" s="168"/>
      <c r="B366" s="168"/>
      <c r="C366" s="168"/>
      <c r="D366" s="168"/>
      <c r="E366" s="168"/>
      <c r="F366" s="168"/>
      <c r="G366" s="168"/>
      <c r="H366" s="168"/>
      <c r="I366" s="168"/>
      <c r="J366" s="168"/>
      <c r="K366" s="168"/>
      <c r="L366" s="168"/>
      <c r="M366" s="168"/>
      <c r="N366" s="168"/>
    </row>
    <row r="367" spans="1:14" ht="15">
      <c r="A367" s="168"/>
      <c r="B367" s="168"/>
      <c r="C367" s="168"/>
      <c r="D367" s="168"/>
      <c r="E367" s="168"/>
      <c r="F367" s="168"/>
      <c r="G367" s="168"/>
      <c r="H367" s="168"/>
      <c r="I367" s="168"/>
      <c r="J367" s="168"/>
      <c r="K367" s="168"/>
      <c r="L367" s="168"/>
      <c r="M367" s="168"/>
      <c r="N367" s="168"/>
    </row>
    <row r="368" spans="1:14" ht="15">
      <c r="A368" s="168"/>
      <c r="B368" s="168"/>
      <c r="C368" s="168"/>
      <c r="D368" s="168"/>
      <c r="E368" s="168"/>
      <c r="F368" s="168"/>
      <c r="G368" s="168"/>
      <c r="H368" s="168"/>
      <c r="I368" s="168"/>
      <c r="J368" s="168"/>
      <c r="K368" s="168"/>
      <c r="L368" s="168"/>
      <c r="M368" s="168"/>
      <c r="N368" s="168"/>
    </row>
    <row r="369" spans="1:14" ht="15">
      <c r="A369" s="168"/>
      <c r="B369" s="168"/>
      <c r="C369" s="168"/>
      <c r="D369" s="168"/>
      <c r="E369" s="168"/>
      <c r="F369" s="168"/>
      <c r="G369" s="168"/>
      <c r="H369" s="168"/>
      <c r="I369" s="168"/>
      <c r="J369" s="168"/>
      <c r="K369" s="168"/>
      <c r="L369" s="168"/>
      <c r="M369" s="168"/>
      <c r="N369" s="168"/>
    </row>
    <row r="370" spans="1:14" ht="15">
      <c r="A370" s="168"/>
      <c r="B370" s="168"/>
      <c r="C370" s="168"/>
      <c r="D370" s="168"/>
      <c r="E370" s="168"/>
      <c r="F370" s="168"/>
      <c r="G370" s="168"/>
      <c r="H370" s="168"/>
      <c r="I370" s="168"/>
      <c r="J370" s="168"/>
      <c r="K370" s="168"/>
      <c r="L370" s="168"/>
      <c r="M370" s="168"/>
      <c r="N370" s="168"/>
    </row>
    <row r="371" spans="1:14" ht="15">
      <c r="A371" s="168"/>
      <c r="B371" s="168"/>
      <c r="C371" s="168"/>
      <c r="D371" s="168"/>
      <c r="E371" s="168"/>
      <c r="F371" s="168"/>
      <c r="G371" s="168"/>
      <c r="H371" s="168"/>
      <c r="I371" s="168"/>
      <c r="J371" s="168"/>
      <c r="K371" s="168"/>
      <c r="L371" s="168"/>
      <c r="M371" s="168"/>
      <c r="N371" s="168"/>
    </row>
    <row r="372" spans="1:14" ht="15">
      <c r="A372" s="168"/>
      <c r="B372" s="168"/>
      <c r="C372" s="168"/>
      <c r="D372" s="168"/>
      <c r="E372" s="168"/>
      <c r="F372" s="168"/>
      <c r="G372" s="168"/>
      <c r="H372" s="168"/>
      <c r="I372" s="168"/>
      <c r="J372" s="168"/>
      <c r="K372" s="168"/>
      <c r="L372" s="168"/>
      <c r="M372" s="168"/>
      <c r="N372" s="168"/>
    </row>
    <row r="373" spans="1:14" ht="15">
      <c r="A373" s="168"/>
      <c r="B373" s="168"/>
      <c r="C373" s="168"/>
      <c r="D373" s="168"/>
      <c r="E373" s="168"/>
      <c r="F373" s="168"/>
      <c r="G373" s="168"/>
      <c r="H373" s="168"/>
      <c r="I373" s="168"/>
      <c r="J373" s="168"/>
      <c r="K373" s="168"/>
      <c r="L373" s="168"/>
      <c r="M373" s="168"/>
      <c r="N373" s="168"/>
    </row>
    <row r="374" spans="1:14" ht="15">
      <c r="A374" s="168"/>
      <c r="B374" s="168"/>
      <c r="C374" s="168"/>
      <c r="D374" s="168"/>
      <c r="E374" s="168"/>
      <c r="F374" s="168"/>
      <c r="G374" s="168"/>
      <c r="H374" s="168"/>
      <c r="I374" s="168"/>
      <c r="J374" s="168"/>
      <c r="K374" s="168"/>
      <c r="L374" s="168"/>
      <c r="M374" s="168"/>
      <c r="N374" s="168"/>
    </row>
    <row r="375" spans="1:14" ht="15">
      <c r="A375" s="168"/>
      <c r="B375" s="168"/>
      <c r="C375" s="168"/>
      <c r="D375" s="168"/>
      <c r="E375" s="168"/>
      <c r="F375" s="168"/>
      <c r="G375" s="168"/>
      <c r="H375" s="168"/>
      <c r="I375" s="168"/>
      <c r="J375" s="168"/>
      <c r="K375" s="168"/>
      <c r="L375" s="168"/>
      <c r="M375" s="168"/>
      <c r="N375" s="168"/>
    </row>
    <row r="376" spans="1:14" ht="15">
      <c r="A376" s="168"/>
      <c r="B376" s="168"/>
      <c r="C376" s="168"/>
      <c r="D376" s="168"/>
      <c r="E376" s="168"/>
      <c r="F376" s="168"/>
      <c r="G376" s="168"/>
      <c r="H376" s="168"/>
      <c r="I376" s="168"/>
      <c r="J376" s="168"/>
      <c r="K376" s="168"/>
      <c r="L376" s="168"/>
      <c r="M376" s="168"/>
      <c r="N376" s="168"/>
    </row>
    <row r="377" spans="1:14" ht="15">
      <c r="A377" s="168"/>
      <c r="B377" s="168"/>
      <c r="C377" s="168"/>
      <c r="D377" s="168"/>
      <c r="E377" s="168"/>
      <c r="F377" s="168"/>
      <c r="G377" s="168"/>
      <c r="H377" s="168"/>
      <c r="I377" s="168"/>
      <c r="J377" s="168"/>
      <c r="K377" s="168"/>
      <c r="L377" s="168"/>
      <c r="M377" s="168"/>
      <c r="N377" s="168"/>
    </row>
    <row r="378" spans="1:14" ht="15">
      <c r="A378" s="168"/>
      <c r="B378" s="168"/>
      <c r="C378" s="168"/>
      <c r="D378" s="168"/>
      <c r="E378" s="168"/>
      <c r="F378" s="168"/>
      <c r="G378" s="168"/>
      <c r="H378" s="168"/>
      <c r="I378" s="168"/>
      <c r="J378" s="168"/>
      <c r="K378" s="168"/>
      <c r="L378" s="168"/>
      <c r="M378" s="168"/>
      <c r="N378" s="168"/>
    </row>
    <row r="379" spans="1:14" ht="15">
      <c r="A379" s="168"/>
      <c r="B379" s="168"/>
      <c r="C379" s="168"/>
      <c r="D379" s="168"/>
      <c r="E379" s="168"/>
      <c r="F379" s="168"/>
      <c r="G379" s="168"/>
      <c r="H379" s="168"/>
      <c r="I379" s="168"/>
      <c r="J379" s="168"/>
      <c r="K379" s="168"/>
      <c r="L379" s="168"/>
      <c r="M379" s="168"/>
      <c r="N379" s="168"/>
    </row>
    <row r="380" spans="1:14" ht="15">
      <c r="A380" s="168"/>
      <c r="B380" s="168"/>
      <c r="C380" s="168"/>
      <c r="D380" s="168"/>
      <c r="E380" s="168"/>
      <c r="F380" s="168"/>
      <c r="G380" s="168"/>
      <c r="H380" s="168"/>
      <c r="I380" s="168"/>
      <c r="J380" s="168"/>
      <c r="K380" s="168"/>
      <c r="L380" s="168"/>
      <c r="M380" s="168"/>
      <c r="N380" s="168"/>
    </row>
    <row r="381" spans="1:14" ht="15">
      <c r="A381" s="168"/>
      <c r="B381" s="168"/>
      <c r="C381" s="168"/>
      <c r="D381" s="168"/>
      <c r="E381" s="168"/>
      <c r="F381" s="168"/>
      <c r="G381" s="168"/>
      <c r="H381" s="168"/>
      <c r="I381" s="168"/>
      <c r="J381" s="168"/>
      <c r="K381" s="168"/>
      <c r="L381" s="168"/>
      <c r="M381" s="168"/>
      <c r="N381" s="168"/>
    </row>
    <row r="382" spans="1:14" ht="15">
      <c r="A382" s="168"/>
      <c r="B382" s="168"/>
      <c r="C382" s="168"/>
      <c r="D382" s="168"/>
      <c r="E382" s="168"/>
      <c r="F382" s="168"/>
      <c r="G382" s="168"/>
      <c r="H382" s="168"/>
      <c r="I382" s="168"/>
      <c r="J382" s="168"/>
      <c r="K382" s="168"/>
      <c r="L382" s="168"/>
      <c r="M382" s="168"/>
      <c r="N382" s="168"/>
    </row>
    <row r="383" spans="1:14" ht="15">
      <c r="A383" s="168"/>
      <c r="B383" s="168"/>
      <c r="C383" s="168"/>
      <c r="D383" s="168"/>
      <c r="E383" s="168"/>
      <c r="F383" s="168"/>
      <c r="G383" s="168"/>
      <c r="H383" s="168"/>
      <c r="I383" s="168"/>
      <c r="J383" s="168"/>
      <c r="K383" s="168"/>
      <c r="L383" s="168"/>
      <c r="M383" s="168"/>
      <c r="N383" s="168"/>
    </row>
    <row r="384" spans="1:14" ht="15">
      <c r="A384" s="168"/>
      <c r="B384" s="168"/>
      <c r="C384" s="168"/>
      <c r="D384" s="168"/>
      <c r="E384" s="168"/>
      <c r="F384" s="168"/>
      <c r="G384" s="168"/>
      <c r="H384" s="168"/>
      <c r="I384" s="168"/>
      <c r="J384" s="168"/>
      <c r="K384" s="168"/>
      <c r="L384" s="168"/>
      <c r="M384" s="168"/>
      <c r="N384" s="168"/>
    </row>
    <row r="385" spans="1:14" ht="15">
      <c r="A385" s="168"/>
      <c r="B385" s="168"/>
      <c r="C385" s="168"/>
      <c r="D385" s="168"/>
      <c r="E385" s="168"/>
      <c r="F385" s="168"/>
      <c r="G385" s="168"/>
      <c r="H385" s="168"/>
      <c r="I385" s="168"/>
      <c r="J385" s="168"/>
      <c r="K385" s="168"/>
      <c r="L385" s="168"/>
      <c r="M385" s="168"/>
      <c r="N385" s="168"/>
    </row>
    <row r="386" spans="1:14" ht="15">
      <c r="A386" s="168"/>
      <c r="B386" s="168"/>
      <c r="C386" s="168"/>
      <c r="D386" s="168"/>
      <c r="E386" s="168"/>
      <c r="F386" s="168"/>
      <c r="G386" s="168"/>
      <c r="H386" s="168"/>
      <c r="I386" s="168"/>
      <c r="J386" s="168"/>
      <c r="K386" s="168"/>
      <c r="L386" s="168"/>
      <c r="M386" s="168"/>
      <c r="N386" s="168"/>
    </row>
    <row r="387" spans="1:14" ht="15">
      <c r="A387" s="168"/>
      <c r="B387" s="168"/>
      <c r="C387" s="168"/>
      <c r="D387" s="168"/>
      <c r="E387" s="168"/>
      <c r="F387" s="168"/>
      <c r="G387" s="168"/>
      <c r="H387" s="168"/>
      <c r="I387" s="168"/>
      <c r="J387" s="168"/>
      <c r="K387" s="168"/>
      <c r="L387" s="168"/>
      <c r="M387" s="168"/>
      <c r="N387" s="168"/>
    </row>
    <row r="388" spans="1:14" ht="15">
      <c r="A388" s="168"/>
      <c r="B388" s="168"/>
      <c r="C388" s="168"/>
      <c r="D388" s="168"/>
      <c r="E388" s="168"/>
      <c r="F388" s="168"/>
      <c r="G388" s="168"/>
      <c r="H388" s="168"/>
      <c r="I388" s="168"/>
      <c r="J388" s="168"/>
      <c r="K388" s="168"/>
      <c r="L388" s="168"/>
      <c r="M388" s="168"/>
      <c r="N388" s="168"/>
    </row>
    <row r="389" spans="1:14" ht="15">
      <c r="A389" s="168"/>
      <c r="B389" s="168"/>
      <c r="C389" s="168"/>
      <c r="D389" s="168"/>
      <c r="E389" s="168"/>
      <c r="F389" s="168"/>
      <c r="G389" s="168"/>
      <c r="H389" s="168"/>
      <c r="I389" s="168"/>
      <c r="J389" s="168"/>
      <c r="K389" s="168"/>
      <c r="L389" s="168"/>
      <c r="M389" s="168"/>
      <c r="N389" s="168"/>
    </row>
    <row r="390" spans="1:14" ht="15">
      <c r="A390" s="168"/>
      <c r="B390" s="168"/>
      <c r="C390" s="168"/>
      <c r="D390" s="168"/>
      <c r="E390" s="168"/>
      <c r="F390" s="168"/>
      <c r="G390" s="168"/>
      <c r="H390" s="168"/>
      <c r="I390" s="168"/>
      <c r="J390" s="168"/>
      <c r="K390" s="168"/>
      <c r="L390" s="168"/>
      <c r="M390" s="168"/>
      <c r="N390" s="168"/>
    </row>
    <row r="391" spans="1:14" ht="15">
      <c r="A391" s="168"/>
      <c r="B391" s="168"/>
      <c r="C391" s="168"/>
      <c r="D391" s="168"/>
      <c r="E391" s="168"/>
      <c r="F391" s="168"/>
      <c r="G391" s="168"/>
      <c r="H391" s="168"/>
      <c r="I391" s="168"/>
      <c r="J391" s="168"/>
      <c r="K391" s="168"/>
      <c r="L391" s="168"/>
      <c r="M391" s="168"/>
      <c r="N391" s="168"/>
    </row>
    <row r="392" spans="1:14" ht="15">
      <c r="A392" s="168"/>
      <c r="B392" s="168"/>
      <c r="C392" s="168"/>
      <c r="D392" s="168"/>
      <c r="E392" s="168"/>
      <c r="F392" s="168"/>
      <c r="G392" s="168"/>
      <c r="H392" s="168"/>
      <c r="I392" s="168"/>
      <c r="J392" s="168"/>
      <c r="K392" s="168"/>
      <c r="L392" s="168"/>
      <c r="M392" s="168"/>
      <c r="N392" s="168"/>
    </row>
    <row r="393" spans="1:14" ht="15">
      <c r="A393" s="168"/>
      <c r="B393" s="168"/>
      <c r="C393" s="168"/>
      <c r="D393" s="168"/>
      <c r="E393" s="168"/>
      <c r="F393" s="168"/>
      <c r="G393" s="168"/>
      <c r="H393" s="168"/>
      <c r="I393" s="168"/>
      <c r="J393" s="168"/>
      <c r="K393" s="168"/>
      <c r="L393" s="168"/>
      <c r="M393" s="168"/>
      <c r="N393" s="168"/>
    </row>
    <row r="394" spans="1:14" ht="15">
      <c r="A394" s="168"/>
      <c r="B394" s="168"/>
      <c r="C394" s="168"/>
      <c r="D394" s="168"/>
      <c r="E394" s="168"/>
      <c r="F394" s="168"/>
      <c r="G394" s="168"/>
      <c r="H394" s="168"/>
      <c r="I394" s="168"/>
      <c r="J394" s="168"/>
      <c r="K394" s="168"/>
      <c r="L394" s="168"/>
      <c r="M394" s="168"/>
      <c r="N394" s="168"/>
    </row>
    <row r="395" spans="1:14" ht="15">
      <c r="A395" s="168"/>
      <c r="B395" s="168"/>
      <c r="C395" s="168"/>
      <c r="D395" s="168"/>
      <c r="E395" s="168"/>
      <c r="F395" s="168"/>
      <c r="G395" s="168"/>
      <c r="H395" s="168"/>
      <c r="I395" s="168"/>
      <c r="J395" s="168"/>
      <c r="K395" s="168"/>
      <c r="L395" s="168"/>
      <c r="M395" s="168"/>
      <c r="N395" s="168"/>
    </row>
    <row r="396" spans="1:14" ht="15">
      <c r="A396" s="168"/>
      <c r="B396" s="168"/>
      <c r="C396" s="168"/>
      <c r="D396" s="168"/>
      <c r="E396" s="168"/>
      <c r="F396" s="168"/>
      <c r="G396" s="168"/>
      <c r="H396" s="168"/>
      <c r="I396" s="168"/>
      <c r="J396" s="168"/>
      <c r="K396" s="168"/>
      <c r="L396" s="168"/>
      <c r="M396" s="168"/>
      <c r="N396" s="168"/>
    </row>
    <row r="397" spans="1:14" ht="15">
      <c r="A397" s="168"/>
      <c r="B397" s="168"/>
      <c r="C397" s="168"/>
      <c r="D397" s="168"/>
      <c r="E397" s="168"/>
      <c r="F397" s="168"/>
      <c r="G397" s="168"/>
      <c r="H397" s="168"/>
      <c r="I397" s="168"/>
      <c r="J397" s="168"/>
      <c r="K397" s="168"/>
      <c r="L397" s="168"/>
      <c r="M397" s="168"/>
      <c r="N397" s="168"/>
    </row>
    <row r="398" spans="1:14" ht="15">
      <c r="A398" s="168"/>
      <c r="B398" s="168"/>
      <c r="C398" s="168"/>
      <c r="D398" s="168"/>
      <c r="E398" s="168"/>
      <c r="F398" s="168"/>
      <c r="G398" s="168"/>
      <c r="H398" s="168"/>
      <c r="I398" s="168"/>
      <c r="J398" s="168"/>
      <c r="K398" s="168"/>
      <c r="L398" s="168"/>
      <c r="M398" s="168"/>
      <c r="N398" s="168"/>
    </row>
    <row r="399" spans="1:14" ht="15">
      <c r="A399" s="168"/>
      <c r="B399" s="168"/>
      <c r="C399" s="168"/>
      <c r="D399" s="168"/>
      <c r="E399" s="168"/>
      <c r="F399" s="168"/>
      <c r="G399" s="168"/>
      <c r="H399" s="168"/>
      <c r="I399" s="168"/>
      <c r="J399" s="168"/>
      <c r="K399" s="168"/>
      <c r="L399" s="168"/>
      <c r="M399" s="168"/>
      <c r="N399" s="168"/>
    </row>
    <row r="400" spans="1:14" ht="15">
      <c r="A400" s="168"/>
      <c r="B400" s="168"/>
      <c r="C400" s="168"/>
      <c r="D400" s="168"/>
      <c r="E400" s="168"/>
      <c r="F400" s="168"/>
      <c r="G400" s="168"/>
      <c r="H400" s="168"/>
      <c r="I400" s="168"/>
      <c r="J400" s="168"/>
      <c r="K400" s="168"/>
      <c r="L400" s="168"/>
      <c r="M400" s="168"/>
      <c r="N400" s="168"/>
    </row>
    <row r="401" spans="1:14" ht="15">
      <c r="A401" s="168"/>
      <c r="B401" s="168"/>
      <c r="C401" s="168"/>
      <c r="D401" s="168"/>
      <c r="E401" s="168"/>
      <c r="F401" s="168"/>
      <c r="G401" s="168"/>
      <c r="H401" s="168"/>
      <c r="I401" s="168"/>
      <c r="J401" s="168"/>
      <c r="K401" s="168"/>
      <c r="L401" s="168"/>
      <c r="M401" s="168"/>
      <c r="N401" s="168"/>
    </row>
    <row r="402" spans="1:14" ht="15">
      <c r="A402" s="168"/>
      <c r="B402" s="168"/>
      <c r="C402" s="168"/>
      <c r="D402" s="168"/>
      <c r="E402" s="168"/>
      <c r="F402" s="168"/>
      <c r="G402" s="168"/>
      <c r="H402" s="168"/>
      <c r="I402" s="168"/>
      <c r="J402" s="168"/>
      <c r="K402" s="168"/>
      <c r="L402" s="168"/>
      <c r="M402" s="168"/>
      <c r="N402" s="168"/>
    </row>
    <row r="403" spans="1:14" ht="15">
      <c r="A403" s="168"/>
      <c r="B403" s="168"/>
      <c r="C403" s="168"/>
      <c r="D403" s="168"/>
      <c r="E403" s="168"/>
      <c r="F403" s="168"/>
      <c r="G403" s="168"/>
      <c r="H403" s="168"/>
      <c r="I403" s="168"/>
      <c r="J403" s="168"/>
      <c r="K403" s="168"/>
      <c r="L403" s="168"/>
      <c r="M403" s="168"/>
      <c r="N403" s="168"/>
    </row>
    <row r="404" spans="1:14" ht="15">
      <c r="A404" s="168"/>
      <c r="B404" s="168"/>
      <c r="C404" s="168"/>
      <c r="D404" s="168"/>
      <c r="E404" s="168"/>
      <c r="F404" s="168"/>
      <c r="G404" s="168"/>
      <c r="H404" s="168"/>
      <c r="I404" s="168"/>
      <c r="J404" s="168"/>
      <c r="K404" s="168"/>
      <c r="L404" s="168"/>
      <c r="M404" s="168"/>
      <c r="N404" s="168"/>
    </row>
    <row r="405" spans="1:14" ht="15">
      <c r="A405" s="168"/>
      <c r="B405" s="168"/>
      <c r="C405" s="168"/>
      <c r="D405" s="168"/>
      <c r="E405" s="168"/>
      <c r="F405" s="168"/>
      <c r="G405" s="168"/>
      <c r="H405" s="168"/>
      <c r="I405" s="168"/>
      <c r="J405" s="168"/>
      <c r="K405" s="168"/>
      <c r="L405" s="168"/>
      <c r="M405" s="168"/>
      <c r="N405" s="168"/>
    </row>
    <row r="406" spans="1:14" ht="15">
      <c r="A406" s="168"/>
      <c r="B406" s="168"/>
      <c r="C406" s="168"/>
      <c r="D406" s="168"/>
      <c r="E406" s="168"/>
      <c r="F406" s="168"/>
      <c r="G406" s="168"/>
      <c r="H406" s="168"/>
      <c r="I406" s="168"/>
      <c r="J406" s="168"/>
      <c r="K406" s="168"/>
      <c r="L406" s="168"/>
      <c r="M406" s="168"/>
      <c r="N406" s="168"/>
    </row>
    <row r="407" spans="1:14" ht="15">
      <c r="A407" s="168"/>
      <c r="B407" s="168"/>
      <c r="C407" s="168"/>
      <c r="D407" s="168"/>
      <c r="E407" s="168"/>
      <c r="F407" s="168"/>
      <c r="G407" s="168"/>
      <c r="H407" s="168"/>
      <c r="I407" s="168"/>
      <c r="J407" s="168"/>
      <c r="K407" s="168"/>
      <c r="L407" s="168"/>
      <c r="M407" s="168"/>
      <c r="N407" s="168"/>
    </row>
    <row r="408" spans="1:14" ht="15">
      <c r="A408" s="168"/>
      <c r="B408" s="168"/>
      <c r="C408" s="168"/>
      <c r="D408" s="168"/>
      <c r="E408" s="168"/>
      <c r="F408" s="168"/>
      <c r="G408" s="168"/>
      <c r="H408" s="168"/>
      <c r="I408" s="168"/>
      <c r="J408" s="168"/>
      <c r="K408" s="168"/>
      <c r="L408" s="168"/>
      <c r="M408" s="168"/>
      <c r="N408" s="168"/>
    </row>
    <row r="409" spans="1:14" ht="15">
      <c r="A409" s="168"/>
      <c r="B409" s="168"/>
      <c r="C409" s="168"/>
      <c r="D409" s="168"/>
      <c r="E409" s="168"/>
      <c r="F409" s="168"/>
      <c r="G409" s="168"/>
      <c r="H409" s="168"/>
      <c r="I409" s="168"/>
      <c r="J409" s="168"/>
      <c r="K409" s="168"/>
      <c r="L409" s="168"/>
      <c r="M409" s="168"/>
      <c r="N409" s="168"/>
    </row>
    <row r="410" spans="1:14" ht="15">
      <c r="A410" s="168"/>
      <c r="B410" s="168"/>
      <c r="C410" s="168"/>
      <c r="D410" s="168"/>
      <c r="E410" s="168"/>
      <c r="F410" s="168"/>
      <c r="G410" s="168"/>
      <c r="H410" s="168"/>
      <c r="I410" s="168"/>
      <c r="J410" s="168"/>
      <c r="K410" s="168"/>
      <c r="L410" s="168"/>
      <c r="M410" s="168"/>
      <c r="N410" s="168"/>
    </row>
    <row r="411" spans="1:14" ht="15">
      <c r="A411" s="168"/>
      <c r="B411" s="168"/>
      <c r="C411" s="168"/>
      <c r="D411" s="168"/>
      <c r="E411" s="168"/>
      <c r="F411" s="168"/>
      <c r="G411" s="168"/>
      <c r="H411" s="168"/>
      <c r="I411" s="168"/>
      <c r="J411" s="168"/>
      <c r="K411" s="168"/>
      <c r="L411" s="168"/>
      <c r="M411" s="168"/>
      <c r="N411" s="168"/>
    </row>
    <row r="412" spans="1:14" ht="15">
      <c r="A412" s="168"/>
      <c r="B412" s="168"/>
      <c r="C412" s="168"/>
      <c r="D412" s="168"/>
      <c r="E412" s="168"/>
      <c r="F412" s="168"/>
      <c r="G412" s="168"/>
      <c r="H412" s="168"/>
      <c r="I412" s="168"/>
      <c r="J412" s="168"/>
      <c r="K412" s="168"/>
      <c r="L412" s="168"/>
      <c r="M412" s="168"/>
      <c r="N412" s="168"/>
    </row>
    <row r="413" spans="1:14" ht="15">
      <c r="A413" s="168"/>
      <c r="B413" s="168"/>
      <c r="C413" s="168"/>
      <c r="D413" s="168"/>
      <c r="E413" s="168"/>
      <c r="F413" s="168"/>
      <c r="G413" s="168"/>
      <c r="H413" s="168"/>
      <c r="I413" s="168"/>
      <c r="J413" s="168"/>
      <c r="K413" s="168"/>
      <c r="L413" s="168"/>
      <c r="M413" s="168"/>
      <c r="N413" s="168"/>
    </row>
    <row r="414" spans="1:14" ht="15">
      <c r="A414" s="168"/>
      <c r="B414" s="168"/>
      <c r="C414" s="168"/>
      <c r="D414" s="168"/>
      <c r="E414" s="168"/>
      <c r="F414" s="168"/>
      <c r="G414" s="168"/>
      <c r="H414" s="168"/>
      <c r="I414" s="168"/>
      <c r="J414" s="168"/>
      <c r="K414" s="168"/>
      <c r="L414" s="168"/>
      <c r="M414" s="168"/>
      <c r="N414" s="168"/>
    </row>
    <row r="415" spans="1:14" ht="15">
      <c r="A415" s="168"/>
      <c r="B415" s="168"/>
      <c r="C415" s="168"/>
      <c r="D415" s="168"/>
      <c r="E415" s="168"/>
      <c r="F415" s="168"/>
      <c r="G415" s="168"/>
      <c r="H415" s="168"/>
      <c r="I415" s="168"/>
      <c r="J415" s="168"/>
      <c r="K415" s="168"/>
      <c r="L415" s="168"/>
      <c r="M415" s="168"/>
      <c r="N415" s="168"/>
    </row>
    <row r="416" spans="1:14" ht="15">
      <c r="A416" s="168"/>
      <c r="B416" s="168"/>
      <c r="C416" s="168"/>
      <c r="D416" s="168"/>
      <c r="E416" s="168"/>
      <c r="F416" s="168"/>
      <c r="G416" s="168"/>
      <c r="H416" s="168"/>
      <c r="I416" s="168"/>
      <c r="J416" s="168"/>
      <c r="K416" s="168"/>
      <c r="L416" s="168"/>
      <c r="M416" s="168"/>
      <c r="N416" s="168"/>
    </row>
    <row r="417" spans="1:14" ht="15">
      <c r="A417" s="168"/>
      <c r="B417" s="168"/>
      <c r="C417" s="168"/>
      <c r="D417" s="168"/>
      <c r="E417" s="168"/>
      <c r="F417" s="168"/>
      <c r="G417" s="168"/>
      <c r="H417" s="168"/>
      <c r="I417" s="168"/>
      <c r="J417" s="168"/>
      <c r="K417" s="168"/>
      <c r="L417" s="168"/>
      <c r="M417" s="168"/>
      <c r="N417" s="168"/>
    </row>
    <row r="418" spans="1:14" ht="15">
      <c r="A418" s="168"/>
      <c r="B418" s="168"/>
      <c r="C418" s="168"/>
      <c r="D418" s="168"/>
      <c r="E418" s="168"/>
      <c r="F418" s="168"/>
      <c r="G418" s="168"/>
      <c r="H418" s="168"/>
      <c r="I418" s="168"/>
      <c r="J418" s="168"/>
      <c r="K418" s="168"/>
      <c r="L418" s="168"/>
      <c r="M418" s="168"/>
      <c r="N418" s="168"/>
    </row>
    <row r="419" spans="1:14" ht="15">
      <c r="A419" s="168"/>
      <c r="B419" s="168"/>
      <c r="C419" s="168"/>
      <c r="D419" s="168"/>
      <c r="E419" s="168"/>
      <c r="F419" s="168"/>
      <c r="G419" s="168"/>
      <c r="H419" s="168"/>
      <c r="I419" s="168"/>
      <c r="J419" s="168"/>
      <c r="K419" s="168"/>
      <c r="L419" s="168"/>
      <c r="M419" s="168"/>
      <c r="N419" s="168"/>
    </row>
    <row r="420" spans="1:14" ht="15">
      <c r="A420" s="168"/>
      <c r="B420" s="168"/>
      <c r="C420" s="168"/>
      <c r="D420" s="168"/>
      <c r="E420" s="168"/>
      <c r="F420" s="168"/>
      <c r="G420" s="168"/>
      <c r="H420" s="168"/>
      <c r="I420" s="168"/>
      <c r="J420" s="168"/>
      <c r="K420" s="168"/>
      <c r="L420" s="168"/>
      <c r="M420" s="168"/>
      <c r="N420" s="168"/>
    </row>
    <row r="421" spans="1:14" ht="15">
      <c r="A421" s="168"/>
      <c r="B421" s="168"/>
      <c r="C421" s="168"/>
      <c r="D421" s="168"/>
      <c r="E421" s="168"/>
      <c r="F421" s="168"/>
      <c r="G421" s="168"/>
      <c r="H421" s="168"/>
      <c r="I421" s="168"/>
      <c r="J421" s="168"/>
      <c r="K421" s="168"/>
      <c r="L421" s="168"/>
      <c r="M421" s="168"/>
      <c r="N421" s="168"/>
    </row>
    <row r="422" spans="1:14" ht="15">
      <c r="A422" s="168"/>
      <c r="B422" s="168"/>
      <c r="C422" s="168"/>
      <c r="D422" s="168"/>
      <c r="E422" s="168"/>
      <c r="F422" s="168"/>
      <c r="G422" s="168"/>
      <c r="H422" s="168"/>
      <c r="I422" s="168"/>
      <c r="J422" s="168"/>
      <c r="K422" s="168"/>
      <c r="L422" s="168"/>
      <c r="M422" s="168"/>
      <c r="N422" s="168"/>
    </row>
    <row r="423" spans="1:14" ht="15">
      <c r="A423" s="168"/>
      <c r="B423" s="168"/>
      <c r="C423" s="168"/>
      <c r="D423" s="168"/>
      <c r="E423" s="168"/>
      <c r="F423" s="168"/>
      <c r="G423" s="168"/>
      <c r="H423" s="168"/>
      <c r="I423" s="168"/>
      <c r="J423" s="168"/>
      <c r="K423" s="168"/>
      <c r="L423" s="168"/>
      <c r="M423" s="168"/>
      <c r="N423" s="168"/>
    </row>
    <row r="424" spans="1:14" ht="15">
      <c r="A424" s="168"/>
      <c r="B424" s="168"/>
      <c r="C424" s="168"/>
      <c r="D424" s="168"/>
      <c r="E424" s="168"/>
      <c r="F424" s="168"/>
      <c r="G424" s="168"/>
      <c r="H424" s="168"/>
      <c r="I424" s="168"/>
      <c r="J424" s="168"/>
      <c r="K424" s="168"/>
      <c r="L424" s="168"/>
      <c r="M424" s="168"/>
      <c r="N424" s="168"/>
    </row>
    <row r="425" spans="1:14" ht="15">
      <c r="A425" s="168"/>
      <c r="B425" s="168"/>
      <c r="C425" s="168"/>
      <c r="D425" s="168"/>
      <c r="E425" s="168"/>
      <c r="F425" s="168"/>
      <c r="G425" s="168"/>
      <c r="H425" s="168"/>
      <c r="I425" s="168"/>
      <c r="J425" s="168"/>
      <c r="K425" s="168"/>
      <c r="L425" s="168"/>
      <c r="M425" s="168"/>
      <c r="N425" s="168"/>
    </row>
    <row r="426" spans="1:14" ht="15">
      <c r="A426" s="168"/>
      <c r="B426" s="168"/>
      <c r="C426" s="168"/>
      <c r="D426" s="168"/>
      <c r="E426" s="168"/>
      <c r="F426" s="168"/>
      <c r="G426" s="168"/>
      <c r="H426" s="168"/>
      <c r="I426" s="168"/>
      <c r="J426" s="168"/>
      <c r="K426" s="168"/>
      <c r="L426" s="168"/>
      <c r="M426" s="168"/>
      <c r="N426" s="168"/>
    </row>
    <row r="427" spans="1:14" ht="15">
      <c r="A427" s="168"/>
      <c r="B427" s="168"/>
      <c r="C427" s="168"/>
      <c r="D427" s="168"/>
      <c r="E427" s="168"/>
      <c r="F427" s="168"/>
      <c r="G427" s="168"/>
      <c r="H427" s="168"/>
      <c r="I427" s="168"/>
      <c r="J427" s="168"/>
      <c r="K427" s="168"/>
      <c r="L427" s="168"/>
      <c r="M427" s="168"/>
      <c r="N427" s="168"/>
    </row>
    <row r="428" spans="1:14" ht="15">
      <c r="A428" s="168"/>
      <c r="B428" s="168"/>
      <c r="C428" s="168"/>
      <c r="D428" s="168"/>
      <c r="E428" s="168"/>
      <c r="F428" s="168"/>
      <c r="G428" s="168"/>
      <c r="H428" s="168"/>
      <c r="I428" s="168"/>
      <c r="J428" s="168"/>
      <c r="K428" s="168"/>
      <c r="L428" s="168"/>
      <c r="M428" s="168"/>
      <c r="N428" s="168"/>
    </row>
    <row r="429" spans="1:14" ht="15">
      <c r="A429" s="168"/>
      <c r="B429" s="168"/>
      <c r="C429" s="168"/>
      <c r="D429" s="168"/>
      <c r="E429" s="168"/>
      <c r="F429" s="168"/>
      <c r="G429" s="168"/>
      <c r="H429" s="168"/>
      <c r="I429" s="168"/>
      <c r="J429" s="168"/>
      <c r="K429" s="168"/>
      <c r="L429" s="168"/>
      <c r="M429" s="168"/>
      <c r="N429" s="168"/>
    </row>
    <row r="430" spans="1:14" ht="15">
      <c r="A430" s="168"/>
      <c r="B430" s="168"/>
      <c r="C430" s="168"/>
      <c r="D430" s="168"/>
      <c r="E430" s="168"/>
      <c r="F430" s="168"/>
      <c r="G430" s="168"/>
      <c r="H430" s="168"/>
      <c r="I430" s="168"/>
      <c r="J430" s="168"/>
      <c r="K430" s="168"/>
      <c r="L430" s="168"/>
      <c r="M430" s="168"/>
      <c r="N430" s="168"/>
    </row>
    <row r="431" spans="1:14" ht="15">
      <c r="A431" s="168"/>
      <c r="B431" s="168"/>
      <c r="C431" s="168"/>
      <c r="D431" s="168"/>
      <c r="E431" s="168"/>
      <c r="F431" s="168"/>
      <c r="G431" s="168"/>
      <c r="H431" s="168"/>
      <c r="I431" s="168"/>
      <c r="J431" s="168"/>
      <c r="K431" s="168"/>
      <c r="L431" s="168"/>
      <c r="M431" s="168"/>
      <c r="N431" s="168"/>
    </row>
    <row r="432" spans="1:14" ht="15">
      <c r="A432" s="168"/>
      <c r="B432" s="168"/>
      <c r="C432" s="168"/>
      <c r="D432" s="168"/>
      <c r="E432" s="168"/>
      <c r="F432" s="168"/>
      <c r="G432" s="168"/>
      <c r="H432" s="168"/>
      <c r="I432" s="168"/>
      <c r="J432" s="168"/>
      <c r="K432" s="168"/>
      <c r="L432" s="168"/>
      <c r="M432" s="168"/>
      <c r="N432" s="168"/>
    </row>
    <row r="433" spans="1:14" ht="15">
      <c r="A433" s="168"/>
      <c r="B433" s="168"/>
      <c r="C433" s="168"/>
      <c r="D433" s="168"/>
      <c r="E433" s="168"/>
      <c r="F433" s="168"/>
      <c r="G433" s="168"/>
      <c r="H433" s="168"/>
      <c r="I433" s="168"/>
      <c r="J433" s="168"/>
      <c r="K433" s="168"/>
      <c r="L433" s="168"/>
      <c r="M433" s="168"/>
      <c r="N433" s="168"/>
    </row>
    <row r="434" spans="1:14" ht="15">
      <c r="A434" s="168"/>
      <c r="B434" s="168"/>
      <c r="C434" s="168"/>
      <c r="D434" s="168"/>
      <c r="E434" s="168"/>
      <c r="F434" s="168"/>
      <c r="G434" s="168"/>
      <c r="H434" s="168"/>
      <c r="I434" s="168"/>
      <c r="J434" s="168"/>
      <c r="K434" s="168"/>
      <c r="L434" s="168"/>
      <c r="M434" s="168"/>
      <c r="N434" s="168"/>
    </row>
    <row r="435" spans="1:14" ht="15">
      <c r="A435" s="168"/>
      <c r="B435" s="168"/>
      <c r="C435" s="168"/>
      <c r="D435" s="168"/>
      <c r="E435" s="168"/>
      <c r="F435" s="168"/>
      <c r="G435" s="168"/>
      <c r="H435" s="168"/>
      <c r="I435" s="168"/>
      <c r="J435" s="168"/>
      <c r="K435" s="168"/>
      <c r="L435" s="168"/>
      <c r="M435" s="168"/>
      <c r="N435" s="168"/>
    </row>
    <row r="436" spans="1:14" ht="15">
      <c r="A436" s="168"/>
      <c r="B436" s="168"/>
      <c r="C436" s="168"/>
      <c r="D436" s="168"/>
      <c r="E436" s="168"/>
      <c r="F436" s="168"/>
      <c r="G436" s="168"/>
      <c r="H436" s="168"/>
      <c r="I436" s="168"/>
      <c r="J436" s="168"/>
      <c r="K436" s="168"/>
      <c r="L436" s="168"/>
      <c r="M436" s="168"/>
      <c r="N436" s="168"/>
    </row>
    <row r="437" spans="1:14" ht="15">
      <c r="A437" s="168"/>
      <c r="B437" s="168"/>
      <c r="C437" s="168"/>
      <c r="D437" s="168"/>
      <c r="E437" s="168"/>
      <c r="F437" s="168"/>
      <c r="G437" s="168"/>
      <c r="H437" s="168"/>
      <c r="I437" s="168"/>
      <c r="J437" s="168"/>
      <c r="K437" s="168"/>
      <c r="L437" s="168"/>
      <c r="M437" s="168"/>
      <c r="N437" s="168"/>
    </row>
    <row r="438" spans="1:14" ht="15">
      <c r="A438" s="168"/>
      <c r="B438" s="168"/>
      <c r="C438" s="168"/>
      <c r="D438" s="168"/>
      <c r="E438" s="168"/>
      <c r="F438" s="168"/>
      <c r="G438" s="168"/>
      <c r="H438" s="168"/>
      <c r="I438" s="168"/>
      <c r="J438" s="168"/>
      <c r="K438" s="168"/>
      <c r="L438" s="168"/>
      <c r="M438" s="168"/>
      <c r="N438" s="168"/>
    </row>
    <row r="439" spans="1:14" ht="15">
      <c r="A439" s="168"/>
      <c r="B439" s="168"/>
      <c r="C439" s="168"/>
      <c r="D439" s="168"/>
      <c r="E439" s="168"/>
      <c r="F439" s="168"/>
      <c r="G439" s="168"/>
      <c r="H439" s="168"/>
      <c r="I439" s="168"/>
      <c r="J439" s="168"/>
      <c r="K439" s="168"/>
      <c r="L439" s="168"/>
      <c r="M439" s="168"/>
      <c r="N439" s="168"/>
    </row>
    <row r="440" spans="1:14" ht="15">
      <c r="A440" s="168"/>
      <c r="B440" s="168"/>
      <c r="C440" s="168"/>
      <c r="D440" s="168"/>
      <c r="E440" s="168"/>
      <c r="F440" s="168"/>
      <c r="G440" s="168"/>
      <c r="H440" s="168"/>
      <c r="I440" s="168"/>
      <c r="J440" s="168"/>
      <c r="K440" s="168"/>
      <c r="L440" s="168"/>
      <c r="M440" s="168"/>
      <c r="N440" s="168"/>
    </row>
    <row r="441" spans="1:14" ht="15">
      <c r="A441" s="168"/>
      <c r="B441" s="168"/>
      <c r="C441" s="168"/>
      <c r="D441" s="168"/>
      <c r="E441" s="168"/>
      <c r="F441" s="168"/>
      <c r="G441" s="168"/>
      <c r="H441" s="168"/>
      <c r="I441" s="168"/>
      <c r="J441" s="168"/>
      <c r="K441" s="168"/>
      <c r="L441" s="168"/>
      <c r="M441" s="168"/>
      <c r="N441" s="168"/>
    </row>
    <row r="442" spans="1:14" ht="15">
      <c r="A442" s="168"/>
      <c r="B442" s="168"/>
      <c r="C442" s="168"/>
      <c r="D442" s="168"/>
      <c r="E442" s="168"/>
      <c r="F442" s="168"/>
      <c r="G442" s="168"/>
      <c r="H442" s="168"/>
      <c r="I442" s="168"/>
      <c r="J442" s="168"/>
      <c r="K442" s="168"/>
      <c r="L442" s="168"/>
      <c r="M442" s="168"/>
      <c r="N442" s="168"/>
    </row>
    <row r="443" spans="1:14" ht="15">
      <c r="A443" s="168"/>
      <c r="B443" s="168"/>
      <c r="C443" s="168"/>
      <c r="D443" s="168"/>
      <c r="E443" s="168"/>
      <c r="F443" s="168"/>
      <c r="G443" s="168"/>
      <c r="H443" s="168"/>
      <c r="I443" s="168"/>
      <c r="J443" s="168"/>
      <c r="K443" s="168"/>
      <c r="L443" s="168"/>
      <c r="M443" s="168"/>
      <c r="N443" s="168"/>
    </row>
    <row r="444" spans="1:14" ht="15">
      <c r="A444" s="168"/>
      <c r="B444" s="168"/>
      <c r="C444" s="168"/>
      <c r="D444" s="168"/>
      <c r="E444" s="168"/>
      <c r="F444" s="168"/>
      <c r="G444" s="168"/>
      <c r="H444" s="168"/>
      <c r="I444" s="168"/>
      <c r="J444" s="168"/>
      <c r="K444" s="168"/>
      <c r="L444" s="168"/>
      <c r="M444" s="168"/>
      <c r="N444" s="168"/>
    </row>
    <row r="445" spans="1:14" ht="15">
      <c r="A445" s="168"/>
      <c r="B445" s="168"/>
      <c r="C445" s="168"/>
      <c r="D445" s="168"/>
      <c r="E445" s="168"/>
      <c r="F445" s="168"/>
      <c r="G445" s="168"/>
      <c r="H445" s="168"/>
      <c r="I445" s="168"/>
      <c r="J445" s="168"/>
      <c r="K445" s="168"/>
      <c r="L445" s="168"/>
      <c r="M445" s="168"/>
      <c r="N445" s="168"/>
    </row>
    <row r="446" spans="1:14" ht="15">
      <c r="A446" s="168"/>
      <c r="B446" s="168"/>
      <c r="C446" s="168"/>
      <c r="D446" s="168"/>
      <c r="E446" s="168"/>
      <c r="F446" s="168"/>
      <c r="G446" s="168"/>
      <c r="H446" s="168"/>
      <c r="I446" s="168"/>
      <c r="J446" s="168"/>
      <c r="K446" s="168"/>
      <c r="L446" s="168"/>
      <c r="M446" s="168"/>
      <c r="N446" s="168"/>
    </row>
    <row r="447" spans="1:14" ht="15">
      <c r="A447" s="168"/>
      <c r="B447" s="168"/>
      <c r="C447" s="168"/>
      <c r="D447" s="168"/>
      <c r="E447" s="168"/>
      <c r="F447" s="168"/>
      <c r="G447" s="168"/>
      <c r="H447" s="168"/>
      <c r="I447" s="168"/>
      <c r="J447" s="168"/>
      <c r="K447" s="168"/>
      <c r="L447" s="168"/>
      <c r="M447" s="168"/>
      <c r="N447" s="168"/>
    </row>
    <row r="448" spans="1:14" ht="15">
      <c r="A448" s="168"/>
      <c r="B448" s="168"/>
      <c r="C448" s="168"/>
      <c r="D448" s="168"/>
      <c r="E448" s="168"/>
      <c r="F448" s="168"/>
      <c r="G448" s="168"/>
      <c r="H448" s="168"/>
      <c r="I448" s="168"/>
      <c r="J448" s="168"/>
      <c r="K448" s="168"/>
      <c r="L448" s="168"/>
      <c r="M448" s="168"/>
      <c r="N448" s="168"/>
    </row>
    <row r="449" spans="1:14" ht="15">
      <c r="A449" s="168"/>
      <c r="B449" s="168"/>
      <c r="C449" s="168"/>
      <c r="D449" s="168"/>
      <c r="E449" s="168"/>
      <c r="F449" s="168"/>
      <c r="G449" s="168"/>
      <c r="H449" s="168"/>
      <c r="I449" s="168"/>
      <c r="J449" s="168"/>
      <c r="K449" s="168"/>
      <c r="L449" s="168"/>
      <c r="M449" s="168"/>
      <c r="N449" s="168"/>
    </row>
    <row r="450" spans="1:14" ht="15">
      <c r="A450" s="168"/>
      <c r="B450" s="168"/>
      <c r="C450" s="168"/>
      <c r="D450" s="168"/>
      <c r="E450" s="168"/>
      <c r="F450" s="168"/>
      <c r="G450" s="168"/>
      <c r="H450" s="168"/>
      <c r="I450" s="168"/>
      <c r="J450" s="168"/>
      <c r="K450" s="168"/>
      <c r="L450" s="168"/>
      <c r="M450" s="168"/>
      <c r="N450" s="168"/>
    </row>
    <row r="451" spans="1:14" ht="15">
      <c r="A451" s="168"/>
      <c r="B451" s="168"/>
      <c r="C451" s="168"/>
      <c r="D451" s="168"/>
      <c r="E451" s="168"/>
      <c r="F451" s="168"/>
      <c r="G451" s="168"/>
      <c r="H451" s="168"/>
      <c r="I451" s="168"/>
      <c r="J451" s="168"/>
      <c r="K451" s="168"/>
      <c r="L451" s="168"/>
      <c r="M451" s="168"/>
      <c r="N451" s="168"/>
    </row>
    <row r="452" spans="1:14" ht="15">
      <c r="A452" s="168"/>
      <c r="B452" s="168"/>
      <c r="C452" s="168"/>
      <c r="D452" s="168"/>
      <c r="E452" s="168"/>
      <c r="F452" s="168"/>
      <c r="G452" s="168"/>
      <c r="H452" s="168"/>
      <c r="I452" s="168"/>
      <c r="J452" s="168"/>
      <c r="K452" s="168"/>
      <c r="L452" s="168"/>
      <c r="M452" s="168"/>
      <c r="N452" s="168"/>
    </row>
    <row r="453" spans="1:14" ht="15">
      <c r="A453" s="168"/>
      <c r="B453" s="168"/>
      <c r="C453" s="168"/>
      <c r="D453" s="168"/>
      <c r="E453" s="168"/>
      <c r="F453" s="168"/>
      <c r="G453" s="168"/>
      <c r="H453" s="168"/>
      <c r="I453" s="168"/>
      <c r="J453" s="168"/>
      <c r="K453" s="168"/>
      <c r="L453" s="168"/>
      <c r="M453" s="168"/>
      <c r="N453" s="168"/>
    </row>
    <row r="454" spans="1:14" ht="15">
      <c r="A454" s="168"/>
      <c r="B454" s="168"/>
      <c r="C454" s="168"/>
      <c r="D454" s="168"/>
      <c r="E454" s="168"/>
      <c r="F454" s="168"/>
      <c r="G454" s="168"/>
      <c r="H454" s="168"/>
      <c r="I454" s="168"/>
      <c r="J454" s="168"/>
      <c r="K454" s="168"/>
      <c r="L454" s="168"/>
      <c r="M454" s="168"/>
      <c r="N454" s="168"/>
    </row>
    <row r="455" spans="1:14" ht="15">
      <c r="A455" s="168"/>
      <c r="B455" s="168"/>
      <c r="C455" s="168"/>
      <c r="D455" s="168"/>
      <c r="E455" s="168"/>
      <c r="F455" s="168"/>
      <c r="G455" s="168"/>
      <c r="H455" s="168"/>
      <c r="I455" s="168"/>
      <c r="J455" s="168"/>
      <c r="K455" s="168"/>
      <c r="L455" s="168"/>
      <c r="M455" s="168"/>
      <c r="N455" s="168"/>
    </row>
    <row r="456" spans="1:14" ht="15">
      <c r="A456" s="168"/>
      <c r="B456" s="168"/>
      <c r="C456" s="168"/>
      <c r="D456" s="168"/>
      <c r="E456" s="168"/>
      <c r="F456" s="168"/>
      <c r="G456" s="168"/>
      <c r="H456" s="168"/>
      <c r="I456" s="168"/>
      <c r="J456" s="168"/>
      <c r="K456" s="168"/>
      <c r="L456" s="168"/>
      <c r="M456" s="168"/>
      <c r="N456" s="168"/>
    </row>
    <row r="457" spans="1:14" ht="15">
      <c r="A457" s="168"/>
      <c r="B457" s="168"/>
      <c r="C457" s="168"/>
      <c r="D457" s="168"/>
      <c r="E457" s="168"/>
      <c r="F457" s="168"/>
      <c r="G457" s="168"/>
      <c r="H457" s="168"/>
      <c r="I457" s="168"/>
      <c r="J457" s="168"/>
      <c r="K457" s="168"/>
      <c r="L457" s="168"/>
      <c r="M457" s="168"/>
      <c r="N457" s="168"/>
    </row>
    <row r="458" spans="1:14" ht="15">
      <c r="A458" s="168"/>
      <c r="B458" s="168"/>
      <c r="C458" s="168"/>
      <c r="D458" s="168"/>
      <c r="E458" s="168"/>
      <c r="F458" s="168"/>
      <c r="G458" s="168"/>
      <c r="H458" s="168"/>
      <c r="I458" s="168"/>
      <c r="J458" s="168"/>
      <c r="K458" s="168"/>
      <c r="L458" s="168"/>
      <c r="M458" s="168"/>
      <c r="N458" s="168"/>
    </row>
    <row r="459" spans="1:14" ht="15">
      <c r="A459" s="168"/>
      <c r="B459" s="168"/>
      <c r="C459" s="168"/>
      <c r="D459" s="168"/>
      <c r="E459" s="168"/>
      <c r="F459" s="168"/>
      <c r="G459" s="168"/>
      <c r="H459" s="168"/>
      <c r="I459" s="168"/>
      <c r="J459" s="168"/>
      <c r="K459" s="168"/>
      <c r="L459" s="168"/>
      <c r="M459" s="168"/>
      <c r="N459" s="168"/>
    </row>
    <row r="460" spans="1:14" ht="15">
      <c r="A460" s="168"/>
      <c r="B460" s="168"/>
      <c r="C460" s="168"/>
      <c r="D460" s="168"/>
      <c r="E460" s="168"/>
      <c r="F460" s="168"/>
      <c r="G460" s="168"/>
      <c r="H460" s="168"/>
      <c r="I460" s="168"/>
      <c r="J460" s="168"/>
      <c r="K460" s="168"/>
      <c r="L460" s="168"/>
      <c r="M460" s="168"/>
      <c r="N460" s="168"/>
    </row>
    <row r="461" spans="1:14" ht="15">
      <c r="A461" s="168"/>
      <c r="B461" s="168"/>
      <c r="C461" s="168"/>
      <c r="D461" s="168"/>
      <c r="E461" s="168"/>
      <c r="F461" s="168"/>
      <c r="G461" s="168"/>
      <c r="H461" s="168"/>
      <c r="I461" s="168"/>
      <c r="J461" s="168"/>
      <c r="K461" s="168"/>
      <c r="L461" s="168"/>
      <c r="M461" s="168"/>
      <c r="N461" s="168"/>
    </row>
    <row r="462" spans="1:14" ht="15">
      <c r="A462" s="168"/>
      <c r="B462" s="168"/>
      <c r="C462" s="168"/>
      <c r="D462" s="168"/>
      <c r="E462" s="168"/>
      <c r="F462" s="168"/>
      <c r="G462" s="168"/>
      <c r="H462" s="168"/>
      <c r="I462" s="168"/>
      <c r="J462" s="168"/>
      <c r="K462" s="168"/>
      <c r="L462" s="168"/>
      <c r="M462" s="168"/>
      <c r="N462" s="168"/>
    </row>
    <row r="463" spans="1:14" ht="15">
      <c r="A463" s="168"/>
      <c r="B463" s="168"/>
      <c r="C463" s="168"/>
      <c r="D463" s="168"/>
      <c r="E463" s="168"/>
      <c r="F463" s="168"/>
      <c r="G463" s="168"/>
      <c r="H463" s="168"/>
      <c r="I463" s="168"/>
      <c r="J463" s="168"/>
      <c r="K463" s="168"/>
      <c r="L463" s="168"/>
      <c r="M463" s="168"/>
      <c r="N463" s="168"/>
    </row>
    <row r="464" spans="1:14" ht="15">
      <c r="A464" s="168"/>
      <c r="B464" s="168"/>
      <c r="C464" s="168"/>
      <c r="D464" s="168"/>
      <c r="E464" s="168"/>
      <c r="F464" s="168"/>
      <c r="G464" s="168"/>
      <c r="H464" s="168"/>
      <c r="I464" s="168"/>
      <c r="J464" s="168"/>
      <c r="K464" s="168"/>
      <c r="L464" s="168"/>
      <c r="M464" s="168"/>
      <c r="N464" s="168"/>
    </row>
    <row r="465" spans="1:14" ht="15">
      <c r="A465" s="168"/>
      <c r="B465" s="168"/>
      <c r="C465" s="168"/>
      <c r="D465" s="168"/>
      <c r="E465" s="168"/>
      <c r="F465" s="168"/>
      <c r="G465" s="168"/>
      <c r="H465" s="168"/>
      <c r="I465" s="168"/>
      <c r="J465" s="168"/>
      <c r="K465" s="168"/>
      <c r="L465" s="168"/>
      <c r="M465" s="168"/>
      <c r="N465" s="168"/>
    </row>
    <row r="466" spans="1:14" ht="15">
      <c r="A466" s="168"/>
      <c r="B466" s="168"/>
      <c r="C466" s="168"/>
      <c r="D466" s="168"/>
      <c r="E466" s="168"/>
      <c r="F466" s="168"/>
      <c r="G466" s="168"/>
      <c r="H466" s="168"/>
      <c r="I466" s="168"/>
      <c r="J466" s="168"/>
      <c r="K466" s="168"/>
      <c r="L466" s="168"/>
      <c r="M466" s="168"/>
      <c r="N466" s="168"/>
    </row>
    <row r="467" spans="1:14" ht="15">
      <c r="A467" s="168"/>
      <c r="B467" s="168"/>
      <c r="C467" s="168"/>
      <c r="D467" s="168"/>
      <c r="E467" s="168"/>
      <c r="F467" s="168"/>
      <c r="G467" s="168"/>
      <c r="H467" s="168"/>
      <c r="I467" s="168"/>
      <c r="J467" s="168"/>
      <c r="K467" s="168"/>
      <c r="L467" s="168"/>
      <c r="M467" s="168"/>
      <c r="N467" s="168"/>
    </row>
    <row r="468" spans="1:14" ht="15">
      <c r="A468" s="168"/>
      <c r="B468" s="168"/>
      <c r="C468" s="168"/>
      <c r="D468" s="168"/>
      <c r="E468" s="168"/>
      <c r="F468" s="168"/>
      <c r="G468" s="168"/>
      <c r="H468" s="168"/>
      <c r="I468" s="168"/>
      <c r="J468" s="168"/>
      <c r="K468" s="168"/>
      <c r="L468" s="168"/>
      <c r="M468" s="168"/>
      <c r="N468" s="168"/>
    </row>
    <row r="469" spans="1:14" ht="15">
      <c r="A469" s="168"/>
      <c r="B469" s="168"/>
      <c r="C469" s="168"/>
      <c r="D469" s="168"/>
      <c r="E469" s="168"/>
      <c r="F469" s="168"/>
      <c r="G469" s="168"/>
      <c r="H469" s="168"/>
      <c r="I469" s="168"/>
      <c r="J469" s="168"/>
      <c r="K469" s="168"/>
      <c r="L469" s="168"/>
      <c r="M469" s="168"/>
      <c r="N469" s="168"/>
    </row>
    <row r="470" spans="1:14" ht="15">
      <c r="A470" s="168"/>
      <c r="B470" s="168"/>
      <c r="C470" s="168"/>
      <c r="D470" s="168"/>
      <c r="E470" s="168"/>
      <c r="F470" s="168"/>
      <c r="G470" s="168"/>
      <c r="H470" s="168"/>
      <c r="I470" s="168"/>
      <c r="J470" s="168"/>
      <c r="K470" s="168"/>
      <c r="L470" s="168"/>
      <c r="M470" s="168"/>
      <c r="N470" s="168"/>
    </row>
    <row r="471" spans="1:14" ht="15">
      <c r="A471" s="168"/>
      <c r="B471" s="168"/>
      <c r="C471" s="168"/>
      <c r="D471" s="168"/>
      <c r="E471" s="168"/>
      <c r="F471" s="168"/>
      <c r="G471" s="168"/>
      <c r="H471" s="168"/>
      <c r="I471" s="168"/>
      <c r="J471" s="168"/>
      <c r="K471" s="168"/>
      <c r="L471" s="168"/>
      <c r="M471" s="168"/>
      <c r="N471" s="168"/>
    </row>
    <row r="472" spans="1:14" ht="15">
      <c r="A472" s="168"/>
      <c r="B472" s="168"/>
      <c r="C472" s="168"/>
      <c r="D472" s="168"/>
      <c r="E472" s="168"/>
      <c r="F472" s="168"/>
      <c r="G472" s="168"/>
      <c r="H472" s="168"/>
      <c r="I472" s="168"/>
      <c r="J472" s="168"/>
      <c r="K472" s="168"/>
      <c r="L472" s="168"/>
      <c r="M472" s="168"/>
      <c r="N472" s="168"/>
    </row>
    <row r="473" spans="1:14" ht="15">
      <c r="A473" s="168"/>
      <c r="B473" s="168"/>
      <c r="C473" s="168"/>
      <c r="D473" s="168"/>
      <c r="E473" s="168"/>
      <c r="F473" s="168"/>
      <c r="G473" s="168"/>
      <c r="H473" s="168"/>
      <c r="I473" s="168"/>
      <c r="J473" s="168"/>
      <c r="K473" s="168"/>
      <c r="L473" s="168"/>
      <c r="M473" s="168"/>
      <c r="N473" s="168"/>
    </row>
    <row r="474" spans="1:14" ht="15">
      <c r="A474" s="168"/>
      <c r="B474" s="168"/>
      <c r="C474" s="168"/>
      <c r="D474" s="168"/>
      <c r="E474" s="168"/>
      <c r="F474" s="168"/>
      <c r="G474" s="168"/>
      <c r="H474" s="168"/>
      <c r="I474" s="168"/>
      <c r="J474" s="168"/>
      <c r="K474" s="168"/>
      <c r="L474" s="168"/>
      <c r="M474" s="168"/>
      <c r="N474" s="168"/>
    </row>
    <row r="475" spans="1:14" ht="15">
      <c r="A475" s="168"/>
      <c r="B475" s="168"/>
      <c r="C475" s="168"/>
      <c r="D475" s="168"/>
      <c r="E475" s="168"/>
      <c r="F475" s="168"/>
      <c r="G475" s="168"/>
      <c r="H475" s="168"/>
      <c r="I475" s="168"/>
      <c r="J475" s="168"/>
      <c r="K475" s="168"/>
      <c r="L475" s="168"/>
      <c r="M475" s="168"/>
      <c r="N475" s="168"/>
    </row>
    <row r="476" spans="1:14" ht="15">
      <c r="A476" s="168"/>
      <c r="B476" s="168"/>
      <c r="C476" s="168"/>
      <c r="D476" s="168"/>
      <c r="E476" s="168"/>
      <c r="F476" s="168"/>
      <c r="G476" s="168"/>
      <c r="H476" s="168"/>
      <c r="I476" s="168"/>
      <c r="J476" s="168"/>
      <c r="K476" s="168"/>
      <c r="L476" s="168"/>
      <c r="M476" s="168"/>
      <c r="N476" s="168"/>
    </row>
    <row r="477" spans="1:14" ht="15">
      <c r="A477" s="168"/>
      <c r="B477" s="168"/>
      <c r="C477" s="168"/>
      <c r="D477" s="168"/>
      <c r="E477" s="168"/>
      <c r="F477" s="168"/>
      <c r="G477" s="168"/>
      <c r="H477" s="168"/>
      <c r="I477" s="168"/>
      <c r="J477" s="168"/>
      <c r="K477" s="168"/>
      <c r="L477" s="168"/>
      <c r="M477" s="168"/>
      <c r="N477" s="168"/>
    </row>
    <row r="478" spans="1:14" ht="15">
      <c r="A478" s="168"/>
      <c r="B478" s="168"/>
      <c r="C478" s="168"/>
      <c r="D478" s="168"/>
      <c r="E478" s="168"/>
      <c r="F478" s="168"/>
      <c r="G478" s="168"/>
      <c r="H478" s="168"/>
      <c r="I478" s="168"/>
      <c r="J478" s="168"/>
      <c r="K478" s="168"/>
      <c r="L478" s="168"/>
      <c r="M478" s="168"/>
      <c r="N478" s="168"/>
    </row>
    <row r="479" spans="1:14" ht="15">
      <c r="A479" s="168"/>
      <c r="B479" s="168"/>
      <c r="C479" s="168"/>
      <c r="D479" s="168"/>
      <c r="E479" s="168"/>
      <c r="F479" s="168"/>
      <c r="G479" s="168"/>
      <c r="H479" s="168"/>
      <c r="I479" s="168"/>
      <c r="J479" s="168"/>
      <c r="K479" s="168"/>
      <c r="L479" s="168"/>
      <c r="M479" s="168"/>
      <c r="N479" s="168"/>
    </row>
    <row r="480" spans="1:14" ht="15">
      <c r="A480" s="168"/>
      <c r="B480" s="168"/>
      <c r="C480" s="168"/>
      <c r="D480" s="168"/>
      <c r="E480" s="168"/>
      <c r="F480" s="168"/>
      <c r="G480" s="168"/>
      <c r="H480" s="168"/>
      <c r="I480" s="168"/>
      <c r="J480" s="168"/>
      <c r="K480" s="168"/>
      <c r="L480" s="168"/>
      <c r="M480" s="168"/>
      <c r="N480" s="168"/>
    </row>
    <row r="481" spans="1:14" ht="15">
      <c r="A481" s="168"/>
      <c r="B481" s="168"/>
      <c r="C481" s="168"/>
      <c r="D481" s="168"/>
      <c r="E481" s="168"/>
      <c r="F481" s="168"/>
      <c r="G481" s="168"/>
      <c r="H481" s="168"/>
      <c r="I481" s="168"/>
      <c r="J481" s="168"/>
      <c r="K481" s="168"/>
      <c r="L481" s="168"/>
      <c r="M481" s="168"/>
      <c r="N481" s="168"/>
    </row>
    <row r="482" spans="1:14" ht="15">
      <c r="A482" s="168"/>
      <c r="B482" s="168"/>
      <c r="C482" s="168"/>
      <c r="D482" s="168"/>
      <c r="E482" s="168"/>
      <c r="F482" s="168"/>
      <c r="G482" s="168"/>
      <c r="H482" s="168"/>
      <c r="I482" s="168"/>
      <c r="J482" s="168"/>
      <c r="K482" s="168"/>
      <c r="L482" s="168"/>
      <c r="M482" s="168"/>
      <c r="N482" s="168"/>
    </row>
    <row r="483" spans="1:14" ht="15">
      <c r="A483" s="168"/>
      <c r="B483" s="168"/>
      <c r="C483" s="168"/>
      <c r="D483" s="168"/>
      <c r="E483" s="168"/>
      <c r="F483" s="168"/>
      <c r="G483" s="168"/>
      <c r="H483" s="168"/>
      <c r="I483" s="168"/>
      <c r="J483" s="168"/>
      <c r="K483" s="168"/>
      <c r="L483" s="168"/>
      <c r="M483" s="168"/>
      <c r="N483" s="168"/>
    </row>
    <row r="484" spans="1:14" ht="15">
      <c r="A484" s="168"/>
      <c r="B484" s="168"/>
      <c r="C484" s="168"/>
      <c r="D484" s="168"/>
      <c r="E484" s="168"/>
      <c r="F484" s="168"/>
      <c r="G484" s="168"/>
      <c r="H484" s="168"/>
      <c r="I484" s="168"/>
      <c r="J484" s="168"/>
      <c r="K484" s="168"/>
      <c r="L484" s="168"/>
      <c r="M484" s="168"/>
      <c r="N484" s="168"/>
    </row>
    <row r="485" spans="1:14" ht="15">
      <c r="A485" s="168"/>
      <c r="B485" s="168"/>
      <c r="C485" s="168"/>
      <c r="D485" s="168"/>
      <c r="E485" s="168"/>
      <c r="F485" s="168"/>
      <c r="G485" s="168"/>
      <c r="H485" s="168"/>
      <c r="I485" s="168"/>
      <c r="J485" s="168"/>
      <c r="K485" s="168"/>
      <c r="L485" s="168"/>
      <c r="M485" s="168"/>
      <c r="N485" s="168"/>
    </row>
    <row r="486" spans="1:14" ht="15">
      <c r="A486" s="168"/>
      <c r="B486" s="168"/>
      <c r="C486" s="168"/>
      <c r="D486" s="168"/>
      <c r="E486" s="168"/>
      <c r="F486" s="168"/>
      <c r="G486" s="168"/>
      <c r="H486" s="168"/>
      <c r="I486" s="168"/>
      <c r="J486" s="168"/>
      <c r="K486" s="168"/>
      <c r="L486" s="168"/>
      <c r="M486" s="168"/>
      <c r="N486" s="168"/>
    </row>
    <row r="487" spans="1:14" ht="15">
      <c r="A487" s="168"/>
      <c r="B487" s="168"/>
      <c r="C487" s="168"/>
      <c r="D487" s="168"/>
      <c r="E487" s="168"/>
      <c r="F487" s="168"/>
      <c r="G487" s="168"/>
      <c r="H487" s="168"/>
      <c r="I487" s="168"/>
      <c r="J487" s="168"/>
      <c r="K487" s="168"/>
      <c r="L487" s="168"/>
      <c r="M487" s="168"/>
      <c r="N487" s="168"/>
    </row>
    <row r="488" spans="1:14" ht="15">
      <c r="A488" s="168"/>
      <c r="B488" s="168"/>
      <c r="C488" s="168"/>
      <c r="D488" s="168"/>
      <c r="E488" s="168"/>
      <c r="F488" s="168"/>
      <c r="G488" s="168"/>
      <c r="H488" s="168"/>
      <c r="I488" s="168"/>
      <c r="J488" s="168"/>
      <c r="K488" s="168"/>
      <c r="L488" s="168"/>
      <c r="M488" s="168"/>
      <c r="N488" s="168"/>
    </row>
    <row r="489" spans="1:14" ht="15">
      <c r="A489" s="168"/>
      <c r="B489" s="168"/>
      <c r="C489" s="168"/>
      <c r="D489" s="168"/>
      <c r="E489" s="168"/>
      <c r="F489" s="168"/>
      <c r="G489" s="168"/>
      <c r="H489" s="168"/>
      <c r="I489" s="168"/>
      <c r="J489" s="168"/>
      <c r="K489" s="168"/>
      <c r="L489" s="168"/>
      <c r="M489" s="168"/>
      <c r="N489" s="168"/>
    </row>
    <row r="490" spans="1:14" ht="15">
      <c r="A490" s="168"/>
      <c r="B490" s="168"/>
      <c r="C490" s="168"/>
      <c r="D490" s="168"/>
      <c r="E490" s="168"/>
      <c r="F490" s="168"/>
      <c r="G490" s="168"/>
      <c r="H490" s="168"/>
      <c r="I490" s="168"/>
      <c r="J490" s="168"/>
      <c r="K490" s="168"/>
      <c r="L490" s="168"/>
      <c r="M490" s="168"/>
      <c r="N490" s="168"/>
    </row>
    <row r="491" spans="1:14" ht="15">
      <c r="A491" s="168"/>
      <c r="B491" s="168"/>
      <c r="C491" s="168"/>
      <c r="D491" s="168"/>
      <c r="E491" s="168"/>
      <c r="F491" s="168"/>
      <c r="G491" s="168"/>
      <c r="H491" s="168"/>
      <c r="I491" s="168"/>
      <c r="J491" s="168"/>
      <c r="K491" s="168"/>
      <c r="L491" s="168"/>
      <c r="M491" s="168"/>
      <c r="N491" s="168"/>
    </row>
    <row r="492" spans="1:14" ht="15">
      <c r="A492" s="168"/>
      <c r="B492" s="168"/>
      <c r="C492" s="168"/>
      <c r="D492" s="168"/>
      <c r="E492" s="168"/>
      <c r="F492" s="168"/>
      <c r="G492" s="168"/>
      <c r="H492" s="168"/>
      <c r="I492" s="168"/>
      <c r="J492" s="168"/>
      <c r="K492" s="168"/>
      <c r="L492" s="168"/>
      <c r="M492" s="168"/>
      <c r="N492" s="168"/>
    </row>
    <row r="493" spans="1:14" ht="15">
      <c r="A493" s="168"/>
      <c r="B493" s="168"/>
      <c r="C493" s="168"/>
      <c r="D493" s="168"/>
      <c r="E493" s="168"/>
      <c r="F493" s="168"/>
      <c r="G493" s="168"/>
      <c r="H493" s="168"/>
      <c r="I493" s="168"/>
      <c r="J493" s="168"/>
      <c r="K493" s="168"/>
      <c r="L493" s="168"/>
      <c r="M493" s="168"/>
      <c r="N493" s="168"/>
    </row>
    <row r="494" spans="1:14" ht="15">
      <c r="A494" s="168"/>
      <c r="B494" s="168"/>
      <c r="C494" s="168"/>
      <c r="D494" s="168"/>
      <c r="E494" s="168"/>
      <c r="F494" s="168"/>
      <c r="G494" s="168"/>
      <c r="H494" s="168"/>
      <c r="I494" s="168"/>
      <c r="J494" s="168"/>
      <c r="K494" s="168"/>
      <c r="L494" s="168"/>
      <c r="M494" s="168"/>
      <c r="N494" s="168"/>
    </row>
    <row r="495" spans="1:14" ht="15">
      <c r="A495" s="168"/>
      <c r="B495" s="168"/>
      <c r="C495" s="168"/>
      <c r="D495" s="168"/>
      <c r="E495" s="168"/>
      <c r="F495" s="168"/>
      <c r="G495" s="168"/>
      <c r="H495" s="168"/>
      <c r="I495" s="168"/>
      <c r="J495" s="168"/>
      <c r="K495" s="168"/>
      <c r="L495" s="168"/>
      <c r="M495" s="168"/>
      <c r="N495" s="168"/>
    </row>
    <row r="496" spans="1:14" ht="15">
      <c r="A496" s="168"/>
      <c r="B496" s="168"/>
      <c r="C496" s="168"/>
      <c r="D496" s="168"/>
      <c r="E496" s="168"/>
      <c r="F496" s="168"/>
      <c r="G496" s="168"/>
      <c r="H496" s="168"/>
      <c r="I496" s="168"/>
      <c r="J496" s="168"/>
      <c r="K496" s="168"/>
      <c r="L496" s="168"/>
      <c r="M496" s="168"/>
      <c r="N496" s="168"/>
    </row>
    <row r="497" spans="1:14" ht="15">
      <c r="A497" s="168"/>
      <c r="B497" s="168"/>
      <c r="C497" s="168"/>
      <c r="D497" s="168"/>
      <c r="E497" s="168"/>
      <c r="F497" s="168"/>
      <c r="G497" s="168"/>
      <c r="H497" s="168"/>
      <c r="I497" s="168"/>
      <c r="J497" s="168"/>
      <c r="K497" s="168"/>
      <c r="L497" s="168"/>
      <c r="M497" s="168"/>
      <c r="N497" s="168"/>
    </row>
    <row r="498" spans="1:14" ht="15">
      <c r="A498" s="168"/>
      <c r="B498" s="168"/>
      <c r="C498" s="168"/>
      <c r="D498" s="168"/>
      <c r="E498" s="168"/>
      <c r="F498" s="168"/>
      <c r="G498" s="168"/>
      <c r="H498" s="168"/>
      <c r="I498" s="168"/>
      <c r="J498" s="168"/>
      <c r="K498" s="168"/>
      <c r="L498" s="168"/>
      <c r="M498" s="168"/>
      <c r="N498" s="168"/>
    </row>
    <row r="499" spans="1:14" ht="15">
      <c r="A499" s="168"/>
      <c r="B499" s="168"/>
      <c r="C499" s="168"/>
      <c r="D499" s="168"/>
      <c r="E499" s="168"/>
      <c r="F499" s="168"/>
      <c r="G499" s="168"/>
      <c r="H499" s="168"/>
      <c r="I499" s="168"/>
      <c r="J499" s="168"/>
      <c r="K499" s="168"/>
      <c r="L499" s="168"/>
      <c r="M499" s="168"/>
      <c r="N499" s="168"/>
    </row>
    <row r="500" spans="1:10" ht="15">
      <c r="A500" s="40" t="s">
        <v>383</v>
      </c>
      <c r="J500" s="40">
        <f>SUM(J6:J499)</f>
        <v>3717187.3333311183</v>
      </c>
    </row>
  </sheetData>
  <sheetProtection/>
  <mergeCells count="4">
    <mergeCell ref="C1:K2"/>
    <mergeCell ref="C3:D3"/>
    <mergeCell ref="I4:O4"/>
    <mergeCell ref="A1:B1"/>
  </mergeCells>
  <hyperlinks>
    <hyperlink ref="A1" location="Master!A1" display="Return to Main Sheet"/>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N25"/>
  <sheetViews>
    <sheetView zoomScalePageLayoutView="0" workbookViewId="0" topLeftCell="A1">
      <selection activeCell="A1" sqref="A1"/>
    </sheetView>
  </sheetViews>
  <sheetFormatPr defaultColWidth="9.140625" defaultRowHeight="15"/>
  <cols>
    <col min="1" max="1" width="20.7109375" style="0" customWidth="1"/>
    <col min="2" max="2" width="13.57421875" style="0" customWidth="1"/>
    <col min="3" max="3" width="13.140625" style="0" customWidth="1"/>
    <col min="4" max="4" width="15.140625" style="0" customWidth="1"/>
    <col min="5" max="5" width="18.140625" style="0" customWidth="1"/>
    <col min="7" max="7" width="4.57421875" style="0" customWidth="1"/>
    <col min="8" max="8" width="12.00390625" style="0" customWidth="1"/>
    <col min="9" max="9" width="12.7109375" style="0" customWidth="1"/>
    <col min="10" max="10" width="13.421875" style="0" customWidth="1"/>
    <col min="11" max="11" width="14.00390625" style="0" customWidth="1"/>
    <col min="12" max="12" width="13.421875" style="0" customWidth="1"/>
  </cols>
  <sheetData>
    <row r="1" spans="1:3" ht="20.25">
      <c r="A1" s="147" t="s">
        <v>195</v>
      </c>
      <c r="C1" s="169" t="s">
        <v>528</v>
      </c>
    </row>
    <row r="3" ht="15.75">
      <c r="A3" s="163" t="s">
        <v>396</v>
      </c>
    </row>
    <row r="4" ht="15.75">
      <c r="A4" s="163"/>
    </row>
    <row r="5" spans="1:13" ht="15">
      <c r="A5" s="242"/>
      <c r="B5" s="242"/>
      <c r="C5" s="242"/>
      <c r="D5" s="242"/>
      <c r="E5" s="242"/>
      <c r="F5" s="242"/>
      <c r="G5" s="242"/>
      <c r="H5" s="242"/>
      <c r="I5" s="242"/>
      <c r="J5" s="242"/>
      <c r="K5" s="242"/>
      <c r="L5" s="242"/>
      <c r="M5" s="242"/>
    </row>
    <row r="6" spans="1:13" ht="15">
      <c r="A6" s="243"/>
      <c r="B6" s="290" t="s">
        <v>463</v>
      </c>
      <c r="C6" s="290"/>
      <c r="D6" s="290"/>
      <c r="E6" s="290"/>
      <c r="F6" s="290"/>
      <c r="G6" s="243"/>
      <c r="H6" s="291" t="s">
        <v>205</v>
      </c>
      <c r="I6" s="288" t="s">
        <v>385</v>
      </c>
      <c r="J6" s="289" t="s">
        <v>387</v>
      </c>
      <c r="K6" s="289" t="s">
        <v>386</v>
      </c>
      <c r="L6" s="288" t="s">
        <v>388</v>
      </c>
      <c r="M6" s="242"/>
    </row>
    <row r="7" spans="1:13" ht="15">
      <c r="A7" s="243"/>
      <c r="B7" s="244" t="str">
        <f>B19</f>
        <v>Cambridge</v>
      </c>
      <c r="C7" s="244" t="str">
        <f>C19</f>
        <v>Essex</v>
      </c>
      <c r="D7" s="244" t="str">
        <f>D19</f>
        <v>Norfolk</v>
      </c>
      <c r="E7" s="244" t="str">
        <f>E19</f>
        <v>Suffok</v>
      </c>
      <c r="F7" s="244" t="str">
        <f>F19</f>
        <v>Total</v>
      </c>
      <c r="G7" s="243"/>
      <c r="H7" s="292"/>
      <c r="I7" s="288"/>
      <c r="J7" s="289"/>
      <c r="K7" s="289"/>
      <c r="L7" s="288"/>
      <c r="M7" s="242"/>
    </row>
    <row r="8" spans="1:13" ht="15">
      <c r="A8" s="245" t="s">
        <v>389</v>
      </c>
      <c r="B8" s="246">
        <f>IF(Master!C6="","",1)</f>
      </c>
      <c r="C8" s="246">
        <f>IF(Master!F6="","",1)</f>
      </c>
      <c r="D8" s="246">
        <f>IF(Master!I6="","",1)</f>
      </c>
      <c r="E8" s="246">
        <f>IF(Master!L6="","",1)</f>
      </c>
      <c r="F8" s="245"/>
      <c r="G8" s="247"/>
      <c r="H8" s="293"/>
      <c r="I8" s="288"/>
      <c r="J8" s="289"/>
      <c r="K8" s="289"/>
      <c r="L8" s="288"/>
      <c r="M8" s="242"/>
    </row>
    <row r="9" spans="1:13" ht="15.75">
      <c r="A9" s="248" t="s">
        <v>390</v>
      </c>
      <c r="B9" s="241">
        <f aca="true" t="shared" si="0" ref="B9:E14">IF(B$8="","",B20)</f>
      </c>
      <c r="C9" s="241">
        <f t="shared" si="0"/>
      </c>
      <c r="D9" s="241">
        <f t="shared" si="0"/>
      </c>
      <c r="E9" s="241">
        <f t="shared" si="0"/>
      </c>
      <c r="F9" s="241">
        <f aca="true" t="shared" si="1" ref="F9:F14">SUM(B9:E9)</f>
        <v>0</v>
      </c>
      <c r="G9" s="242"/>
      <c r="H9" s="249">
        <f>H20</f>
        <v>0.76785711221946</v>
      </c>
      <c r="I9" s="250">
        <f>F9*H9*8760</f>
        <v>0</v>
      </c>
      <c r="J9" s="251">
        <f>J20</f>
        <v>0.003102608733540054</v>
      </c>
      <c r="K9" s="250">
        <f>I9*J9</f>
        <v>0</v>
      </c>
      <c r="L9" s="250">
        <f>I9-K9</f>
        <v>0</v>
      </c>
      <c r="M9" s="242"/>
    </row>
    <row r="10" spans="1:13" ht="15.75">
      <c r="A10" s="248" t="s">
        <v>391</v>
      </c>
      <c r="B10" s="241">
        <f t="shared" si="0"/>
      </c>
      <c r="C10" s="241">
        <f t="shared" si="0"/>
      </c>
      <c r="D10" s="241">
        <f t="shared" si="0"/>
      </c>
      <c r="E10" s="241">
        <f t="shared" si="0"/>
      </c>
      <c r="F10" s="241">
        <f t="shared" si="1"/>
        <v>0</v>
      </c>
      <c r="G10" s="242"/>
      <c r="H10" s="249">
        <f>H21</f>
        <v>0.4569598994165738</v>
      </c>
      <c r="I10" s="250">
        <f>F10*H10*8760</f>
        <v>0</v>
      </c>
      <c r="J10" s="251">
        <f>J21</f>
        <v>0.03926130275370863</v>
      </c>
      <c r="K10" s="250">
        <f>I10*J10</f>
        <v>0</v>
      </c>
      <c r="L10" s="250">
        <f>I10-K10</f>
        <v>0</v>
      </c>
      <c r="M10" s="242"/>
    </row>
    <row r="11" spans="1:13" ht="15.75">
      <c r="A11" s="248" t="s">
        <v>392</v>
      </c>
      <c r="B11" s="241">
        <f t="shared" si="0"/>
      </c>
      <c r="C11" s="241">
        <f t="shared" si="0"/>
      </c>
      <c r="D11" s="241">
        <f t="shared" si="0"/>
      </c>
      <c r="E11" s="241">
        <f t="shared" si="0"/>
      </c>
      <c r="F11" s="241">
        <f t="shared" si="1"/>
        <v>0</v>
      </c>
      <c r="G11" s="242"/>
      <c r="H11" s="249">
        <f>H22</f>
        <v>0.00025095684880794167</v>
      </c>
      <c r="I11" s="250">
        <f>F11*H11*8760</f>
        <v>0</v>
      </c>
      <c r="J11" s="251">
        <f>J22</f>
        <v>0.47317291053654587</v>
      </c>
      <c r="K11" s="250">
        <f>I11*J11</f>
        <v>0</v>
      </c>
      <c r="L11" s="250">
        <f>I11-K11</f>
        <v>0</v>
      </c>
      <c r="M11" s="242"/>
    </row>
    <row r="12" spans="1:13" ht="15.75">
      <c r="A12" s="248" t="s">
        <v>393</v>
      </c>
      <c r="B12" s="241">
        <f t="shared" si="0"/>
      </c>
      <c r="C12" s="241">
        <f t="shared" si="0"/>
      </c>
      <c r="D12" s="241">
        <f t="shared" si="0"/>
      </c>
      <c r="E12" s="241">
        <f t="shared" si="0"/>
      </c>
      <c r="F12" s="241">
        <f t="shared" si="1"/>
        <v>0</v>
      </c>
      <c r="G12" s="242"/>
      <c r="H12" s="249">
        <f>H23</f>
        <v>0.11409921371821431</v>
      </c>
      <c r="I12" s="250">
        <f>F12*H12*8760</f>
        <v>0</v>
      </c>
      <c r="J12" s="251">
        <f>J23</f>
        <v>0.31813319813662605</v>
      </c>
      <c r="K12" s="250">
        <f>I12*J12</f>
        <v>0</v>
      </c>
      <c r="L12" s="250">
        <f>I12-K12</f>
        <v>0</v>
      </c>
      <c r="M12" s="242"/>
    </row>
    <row r="13" spans="1:13" ht="15.75">
      <c r="A13" s="248" t="s">
        <v>394</v>
      </c>
      <c r="B13" s="241">
        <f t="shared" si="0"/>
      </c>
      <c r="C13" s="241">
        <f t="shared" si="0"/>
      </c>
      <c r="D13" s="241">
        <f t="shared" si="0"/>
      </c>
      <c r="E13" s="241">
        <f t="shared" si="0"/>
      </c>
      <c r="F13" s="241">
        <f t="shared" si="1"/>
        <v>0</v>
      </c>
      <c r="G13" s="242"/>
      <c r="H13" s="249">
        <f>H24</f>
        <v>0.07544544295419903</v>
      </c>
      <c r="I13" s="250">
        <f>F13*H13*8760</f>
        <v>0</v>
      </c>
      <c r="J13" s="251">
        <f>J24</f>
        <v>0.11895905896962629</v>
      </c>
      <c r="K13" s="250">
        <f>I13*J13</f>
        <v>0</v>
      </c>
      <c r="L13" s="250">
        <f>I13-K13</f>
        <v>0</v>
      </c>
      <c r="M13" s="242"/>
    </row>
    <row r="14" spans="1:13" ht="15.75">
      <c r="A14" s="252" t="s">
        <v>395</v>
      </c>
      <c r="B14" s="241">
        <f t="shared" si="0"/>
      </c>
      <c r="C14" s="241">
        <f t="shared" si="0"/>
      </c>
      <c r="D14" s="241">
        <f t="shared" si="0"/>
      </c>
      <c r="E14" s="241">
        <f t="shared" si="0"/>
      </c>
      <c r="F14" s="241">
        <f t="shared" si="1"/>
        <v>0</v>
      </c>
      <c r="G14" s="242"/>
      <c r="H14" s="253"/>
      <c r="I14" s="250">
        <f>SUM(I9:I13)</f>
        <v>0</v>
      </c>
      <c r="J14" s="254"/>
      <c r="K14" s="250">
        <f>SUM(K9:K13)</f>
        <v>0</v>
      </c>
      <c r="L14" s="250">
        <f>SUM(L9:L13)</f>
        <v>0</v>
      </c>
      <c r="M14" s="242"/>
    </row>
    <row r="15" spans="1:13" ht="15">
      <c r="A15" s="242"/>
      <c r="B15" s="242"/>
      <c r="C15" s="242"/>
      <c r="D15" s="242"/>
      <c r="E15" s="242"/>
      <c r="F15" s="242"/>
      <c r="G15" s="242"/>
      <c r="H15" s="242"/>
      <c r="I15" s="242"/>
      <c r="J15" s="242"/>
      <c r="K15" s="242"/>
      <c r="L15" s="242"/>
      <c r="M15" s="242"/>
    </row>
    <row r="16" spans="1:14" ht="15.75">
      <c r="A16" s="255"/>
      <c r="B16" s="185"/>
      <c r="C16" s="256"/>
      <c r="D16" s="257"/>
      <c r="E16" s="257"/>
      <c r="F16" s="257"/>
      <c r="G16" s="257"/>
      <c r="H16" s="257"/>
      <c r="I16" s="257"/>
      <c r="J16" s="257"/>
      <c r="K16" s="257"/>
      <c r="L16" s="257"/>
      <c r="M16" s="257"/>
      <c r="N16" s="184"/>
    </row>
    <row r="17" spans="1:14" ht="15">
      <c r="A17" s="186" t="s">
        <v>527</v>
      </c>
      <c r="B17" s="187"/>
      <c r="C17" s="187"/>
      <c r="D17" s="184"/>
      <c r="E17" s="184"/>
      <c r="F17" s="184"/>
      <c r="G17" s="184"/>
      <c r="H17" s="184"/>
      <c r="I17" s="184"/>
      <c r="J17" s="184"/>
      <c r="K17" s="184"/>
      <c r="L17" s="184"/>
      <c r="M17" s="184"/>
      <c r="N17" s="184"/>
    </row>
    <row r="18" spans="1:14" ht="15">
      <c r="A18" s="258"/>
      <c r="B18" s="294" t="s">
        <v>455</v>
      </c>
      <c r="C18" s="294"/>
      <c r="D18" s="294"/>
      <c r="E18" s="294"/>
      <c r="F18" s="294"/>
      <c r="G18" s="260"/>
      <c r="H18" s="295" t="s">
        <v>40</v>
      </c>
      <c r="I18" s="282" t="s">
        <v>457</v>
      </c>
      <c r="J18" s="282" t="s">
        <v>458</v>
      </c>
      <c r="K18" s="282" t="s">
        <v>459</v>
      </c>
      <c r="L18" s="284" t="s">
        <v>460</v>
      </c>
      <c r="M18" s="285"/>
      <c r="N18" s="184"/>
    </row>
    <row r="19" spans="1:14" ht="15">
      <c r="A19" s="258"/>
      <c r="B19" s="259" t="s">
        <v>409</v>
      </c>
      <c r="C19" s="259" t="s">
        <v>37</v>
      </c>
      <c r="D19" s="259" t="s">
        <v>33</v>
      </c>
      <c r="E19" s="259" t="s">
        <v>462</v>
      </c>
      <c r="F19" s="261" t="s">
        <v>456</v>
      </c>
      <c r="G19" s="260"/>
      <c r="H19" s="295"/>
      <c r="I19" s="283"/>
      <c r="J19" s="283"/>
      <c r="K19" s="283"/>
      <c r="L19" s="286"/>
      <c r="M19" s="287"/>
      <c r="N19" s="184"/>
    </row>
    <row r="20" spans="1:14" ht="15">
      <c r="A20" s="262" t="s">
        <v>390</v>
      </c>
      <c r="B20" s="263">
        <v>0</v>
      </c>
      <c r="C20" s="263">
        <v>0</v>
      </c>
      <c r="D20" s="263">
        <v>0</v>
      </c>
      <c r="E20" s="263">
        <v>0</v>
      </c>
      <c r="F20" s="263">
        <v>0</v>
      </c>
      <c r="G20" s="260"/>
      <c r="H20" s="264">
        <v>0.76785711221946</v>
      </c>
      <c r="I20" s="265">
        <v>0</v>
      </c>
      <c r="J20" s="266">
        <v>0.003102608733540054</v>
      </c>
      <c r="K20" s="265">
        <v>0</v>
      </c>
      <c r="L20" s="265">
        <v>0</v>
      </c>
      <c r="M20" s="260"/>
      <c r="N20" s="184"/>
    </row>
    <row r="21" spans="1:14" ht="15">
      <c r="A21" s="262" t="s">
        <v>391</v>
      </c>
      <c r="B21" s="263">
        <v>0</v>
      </c>
      <c r="C21" s="263">
        <v>0</v>
      </c>
      <c r="D21" s="263">
        <v>0.021</v>
      </c>
      <c r="E21" s="263">
        <v>0</v>
      </c>
      <c r="F21" s="263">
        <v>0.021</v>
      </c>
      <c r="G21" s="260"/>
      <c r="H21" s="267">
        <v>0.4569598994165738</v>
      </c>
      <c r="I21" s="268">
        <v>84.06234309667292</v>
      </c>
      <c r="J21" s="269">
        <v>0.03926130275370863</v>
      </c>
      <c r="K21" s="268">
        <v>3.300397102504604</v>
      </c>
      <c r="L21" s="268">
        <v>80.76194599416831</v>
      </c>
      <c r="M21" s="260"/>
      <c r="N21" s="184"/>
    </row>
    <row r="22" spans="1:14" ht="15">
      <c r="A22" s="262" t="s">
        <v>392</v>
      </c>
      <c r="B22" s="263">
        <v>0.011</v>
      </c>
      <c r="C22" s="263">
        <v>0.017</v>
      </c>
      <c r="D22" s="263">
        <v>0.003</v>
      </c>
      <c r="E22" s="263">
        <v>0.004</v>
      </c>
      <c r="F22" s="263">
        <v>0.035</v>
      </c>
      <c r="G22" s="260"/>
      <c r="H22" s="267">
        <v>0.00025095684880794167</v>
      </c>
      <c r="I22" s="268">
        <v>0.07694336984451493</v>
      </c>
      <c r="J22" s="269">
        <v>0.47317291053654587</v>
      </c>
      <c r="K22" s="268">
        <v>0.036407518255819026</v>
      </c>
      <c r="L22" s="268">
        <v>0.0405358515886959</v>
      </c>
      <c r="M22" s="260"/>
      <c r="N22" s="184"/>
    </row>
    <row r="23" spans="1:14" ht="15">
      <c r="A23" s="262" t="s">
        <v>393</v>
      </c>
      <c r="B23" s="263">
        <v>28.999</v>
      </c>
      <c r="C23" s="263">
        <v>32.597</v>
      </c>
      <c r="D23" s="263">
        <v>30.847</v>
      </c>
      <c r="E23" s="263">
        <v>23.229</v>
      </c>
      <c r="F23" s="263">
        <v>115.67200000000001</v>
      </c>
      <c r="G23" s="260"/>
      <c r="H23" s="267">
        <v>0.11409921371821431</v>
      </c>
      <c r="I23" s="268">
        <v>115615.2180231084</v>
      </c>
      <c r="J23" s="269">
        <v>0.31813319813662605</v>
      </c>
      <c r="K23" s="268">
        <v>36781.03906295477</v>
      </c>
      <c r="L23" s="268">
        <v>78834.17896015363</v>
      </c>
      <c r="M23" s="260"/>
      <c r="N23" s="184"/>
    </row>
    <row r="24" spans="1:14" ht="15" customHeight="1">
      <c r="A24" s="262" t="s">
        <v>394</v>
      </c>
      <c r="B24" s="263">
        <v>0.33</v>
      </c>
      <c r="C24" s="263">
        <v>0.429</v>
      </c>
      <c r="D24" s="263">
        <v>1.615</v>
      </c>
      <c r="E24" s="263">
        <v>0.762</v>
      </c>
      <c r="F24" s="263">
        <v>3.136</v>
      </c>
      <c r="G24" s="260"/>
      <c r="H24" s="267">
        <v>0.07544544295419903</v>
      </c>
      <c r="I24" s="268">
        <v>2072.588923754265</v>
      </c>
      <c r="J24" s="269">
        <v>0.11895905896962629</v>
      </c>
      <c r="K24" s="268">
        <v>246.5532280006779</v>
      </c>
      <c r="L24" s="268">
        <v>1826.0356957535873</v>
      </c>
      <c r="M24" s="260"/>
      <c r="N24" s="184"/>
    </row>
    <row r="25" spans="1:14" ht="15">
      <c r="A25" s="262" t="s">
        <v>461</v>
      </c>
      <c r="B25" s="263">
        <v>29.34</v>
      </c>
      <c r="C25" s="263">
        <v>33.043</v>
      </c>
      <c r="D25" s="263">
        <v>32.486</v>
      </c>
      <c r="E25" s="263">
        <v>23.995</v>
      </c>
      <c r="F25" s="263">
        <v>118.864</v>
      </c>
      <c r="G25" s="260"/>
      <c r="H25" s="260"/>
      <c r="I25" s="268">
        <v>117771.94623332919</v>
      </c>
      <c r="J25" s="270"/>
      <c r="K25" s="268">
        <v>37030.92909557621</v>
      </c>
      <c r="L25" s="268">
        <v>80741.01713775298</v>
      </c>
      <c r="M25" s="260"/>
      <c r="N25" s="184"/>
    </row>
  </sheetData>
  <sheetProtection sheet="1"/>
  <mergeCells count="12">
    <mergeCell ref="B6:F6"/>
    <mergeCell ref="H6:H8"/>
    <mergeCell ref="B18:F18"/>
    <mergeCell ref="H18:H19"/>
    <mergeCell ref="I18:I19"/>
    <mergeCell ref="J18:J19"/>
    <mergeCell ref="K18:K19"/>
    <mergeCell ref="L18:M19"/>
    <mergeCell ref="I6:I8"/>
    <mergeCell ref="J6:J8"/>
    <mergeCell ref="K6:K8"/>
    <mergeCell ref="L6:L8"/>
  </mergeCells>
  <hyperlinks>
    <hyperlink ref="A1" location="Master!A1" display="Return to Main Sheet"/>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B323"/>
  <sheetViews>
    <sheetView zoomScalePageLayoutView="0" workbookViewId="0" topLeftCell="A1">
      <selection activeCell="A1" sqref="A1"/>
    </sheetView>
  </sheetViews>
  <sheetFormatPr defaultColWidth="9.140625" defaultRowHeight="15"/>
  <cols>
    <col min="3" max="3" width="19.00390625" style="0" customWidth="1"/>
    <col min="4" max="4" width="11.00390625" style="0" customWidth="1"/>
    <col min="5" max="5" width="13.140625" style="0" customWidth="1"/>
    <col min="6" max="6" width="11.8515625" style="0" customWidth="1"/>
    <col min="7" max="7" width="1.57421875" style="0" customWidth="1"/>
    <col min="8" max="8" width="13.7109375" style="0" customWidth="1"/>
    <col min="9" max="9" width="14.8515625" style="0" customWidth="1"/>
    <col min="10" max="10" width="2.140625" style="0" customWidth="1"/>
    <col min="11" max="11" width="14.140625" style="0" customWidth="1"/>
    <col min="12" max="12" width="14.421875" style="0" customWidth="1"/>
    <col min="13" max="13" width="14.00390625" style="0" customWidth="1"/>
    <col min="27" max="27" width="14.8515625" style="0" customWidth="1"/>
    <col min="28" max="28" width="7.57421875" style="0" customWidth="1"/>
  </cols>
  <sheetData>
    <row r="1" spans="1:28" ht="21" thickBot="1">
      <c r="A1" s="147" t="s">
        <v>195</v>
      </c>
      <c r="K1" s="1" t="s">
        <v>454</v>
      </c>
      <c r="M1" s="183">
        <f>SUM(M6:M1000)</f>
        <v>0</v>
      </c>
      <c r="N1" s="195"/>
      <c r="P1" s="183"/>
      <c r="AA1" t="str">
        <f>fossil_fuels!AE3</f>
        <v>Cambridgeshire</v>
      </c>
      <c r="AB1" s="189">
        <f>IF(fossil_fuels!AF3="","",fossil_fuels!AF3)</f>
      </c>
    </row>
    <row r="2" spans="27:28" ht="15.75" thickBot="1">
      <c r="AA2" t="str">
        <f>fossil_fuels!AE4</f>
        <v>Essex</v>
      </c>
      <c r="AB2" s="189">
        <f>IF(fossil_fuels!AF4="","",fossil_fuels!AF4)</f>
      </c>
    </row>
    <row r="3" spans="27:28" ht="15.75" thickBot="1">
      <c r="AA3" t="str">
        <f>fossil_fuels!AE5</f>
        <v>Norfolk</v>
      </c>
      <c r="AB3" s="189">
        <f>IF(fossil_fuels!AF5="","",fossil_fuels!AF5)</f>
      </c>
    </row>
    <row r="4" spans="1:28" ht="45" customHeight="1" thickBot="1">
      <c r="A4" s="170"/>
      <c r="B4" s="171"/>
      <c r="C4" s="172"/>
      <c r="D4" s="173" t="s">
        <v>400</v>
      </c>
      <c r="E4" s="174" t="s">
        <v>453</v>
      </c>
      <c r="F4" s="175" t="s">
        <v>401</v>
      </c>
      <c r="G4" s="176"/>
      <c r="H4" s="299" t="s">
        <v>402</v>
      </c>
      <c r="I4" s="299"/>
      <c r="J4" s="299"/>
      <c r="K4" s="299"/>
      <c r="AA4" t="str">
        <f>fossil_fuels!AE6</f>
        <v>Suffolk</v>
      </c>
      <c r="AB4" s="189">
        <f>IF(fossil_fuels!AF6="","",fossil_fuels!AF6)</f>
      </c>
    </row>
    <row r="5" spans="1:13" ht="42.75" customHeight="1">
      <c r="A5" s="177" t="s">
        <v>403</v>
      </c>
      <c r="B5" s="178" t="s">
        <v>404</v>
      </c>
      <c r="C5" s="179" t="s">
        <v>405</v>
      </c>
      <c r="D5" s="180" t="s">
        <v>406</v>
      </c>
      <c r="E5" s="180" t="s">
        <v>406</v>
      </c>
      <c r="F5" s="180" t="s">
        <v>406</v>
      </c>
      <c r="G5" s="181"/>
      <c r="H5" s="182" t="s">
        <v>407</v>
      </c>
      <c r="I5" s="182" t="s">
        <v>408</v>
      </c>
      <c r="J5" s="182"/>
      <c r="K5" s="182" t="s">
        <v>407</v>
      </c>
      <c r="L5" s="182" t="s">
        <v>31</v>
      </c>
      <c r="M5" s="182" t="s">
        <v>541</v>
      </c>
    </row>
    <row r="6" spans="1:13" ht="15.75">
      <c r="A6" s="196" t="s">
        <v>466</v>
      </c>
      <c r="B6" s="197" t="s">
        <v>467</v>
      </c>
      <c r="C6" s="198" t="s">
        <v>409</v>
      </c>
      <c r="D6" s="199">
        <v>182.222616</v>
      </c>
      <c r="E6" s="199">
        <v>531.7726465</v>
      </c>
      <c r="F6" s="200">
        <v>713.9952625</v>
      </c>
      <c r="G6" s="201"/>
      <c r="H6" s="202">
        <v>3750.0538360223904</v>
      </c>
      <c r="I6" s="203">
        <v>98312.56174893696</v>
      </c>
      <c r="J6" s="202"/>
      <c r="K6" s="204">
        <v>3961.467358086923</v>
      </c>
      <c r="L6" s="205" t="s">
        <v>34</v>
      </c>
      <c r="M6" s="337">
        <f>IF(H6&lt;&gt;"","",IF(AND(L6=AA$1,AB$1&lt;&gt;""),F6,IF(AND(L6=AA$2,AB$2&lt;&gt;""),F6,IF(AND(L6=AA$3,AB$3&lt;&gt;""),F6,IF(AND(L6=AA$4,AB$4&lt;&gt;""),F6,"")))))</f>
      </c>
    </row>
    <row r="7" spans="1:13" ht="15.75">
      <c r="A7" s="196" t="s">
        <v>468</v>
      </c>
      <c r="B7" s="197" t="s">
        <v>469</v>
      </c>
      <c r="C7" s="198" t="s">
        <v>470</v>
      </c>
      <c r="D7" s="199">
        <v>167.96574569999999</v>
      </c>
      <c r="E7" s="199">
        <v>202.78729220000002</v>
      </c>
      <c r="F7" s="200">
        <v>370.7530379</v>
      </c>
      <c r="G7" s="201"/>
      <c r="H7" s="202">
        <v>4629.578724401202</v>
      </c>
      <c r="I7" s="203">
        <v>61320.620562443306</v>
      </c>
      <c r="J7" s="202"/>
      <c r="K7" s="204">
        <v>4713.265138337022</v>
      </c>
      <c r="L7" s="205" t="s">
        <v>34</v>
      </c>
      <c r="M7" s="338">
        <f aca="true" t="shared" si="0" ref="M7:M70">IF(H7&lt;&gt;"","",IF(AND(L7=AA$1,AB$1&lt;&gt;""),F7,IF(AND(L7=AA$2,AB$2&lt;&gt;""),F7,IF(AND(L7=AA$3,AB$3&lt;&gt;""),F7,IF(AND(L7=AA$4,AB$4&lt;&gt;""),F7,"")))))</f>
      </c>
    </row>
    <row r="8" spans="1:13" ht="15.75">
      <c r="A8" s="196" t="s">
        <v>471</v>
      </c>
      <c r="B8" s="197" t="s">
        <v>472</v>
      </c>
      <c r="C8" s="198" t="s">
        <v>473</v>
      </c>
      <c r="D8" s="199">
        <v>188.49454670000006</v>
      </c>
      <c r="E8" s="199">
        <v>287.9247591</v>
      </c>
      <c r="F8" s="200">
        <v>476.4193058000001</v>
      </c>
      <c r="G8" s="201"/>
      <c r="H8" s="202">
        <v>4422.678242609106</v>
      </c>
      <c r="I8" s="203">
        <v>76372.6151458886</v>
      </c>
      <c r="J8" s="202"/>
      <c r="K8" s="204">
        <v>4546.727175359213</v>
      </c>
      <c r="L8" s="205" t="s">
        <v>34</v>
      </c>
      <c r="M8" s="338">
        <f t="shared" si="0"/>
      </c>
    </row>
    <row r="9" spans="1:13" ht="15.75">
      <c r="A9" s="196" t="s">
        <v>474</v>
      </c>
      <c r="B9" s="197" t="s">
        <v>475</v>
      </c>
      <c r="C9" s="198" t="s">
        <v>476</v>
      </c>
      <c r="D9" s="199">
        <v>316.4991669000001</v>
      </c>
      <c r="E9" s="199">
        <v>531.4824345999999</v>
      </c>
      <c r="F9" s="200">
        <v>847.9816015</v>
      </c>
      <c r="G9" s="201"/>
      <c r="H9" s="202">
        <v>4377.884596445122</v>
      </c>
      <c r="I9" s="203">
        <v>82069.55444718961</v>
      </c>
      <c r="J9" s="202"/>
      <c r="K9" s="204">
        <v>4456.468857498716</v>
      </c>
      <c r="L9" s="205" t="s">
        <v>34</v>
      </c>
      <c r="M9" s="338">
        <f t="shared" si="0"/>
      </c>
    </row>
    <row r="10" spans="1:13" ht="15.75">
      <c r="A10" s="196" t="s">
        <v>477</v>
      </c>
      <c r="B10" s="197" t="s">
        <v>478</v>
      </c>
      <c r="C10" s="198" t="s">
        <v>29</v>
      </c>
      <c r="D10" s="199">
        <v>299.5796769</v>
      </c>
      <c r="E10" s="199">
        <v>630.3251028999999</v>
      </c>
      <c r="F10" s="200">
        <v>929.9047797999999</v>
      </c>
      <c r="G10" s="201"/>
      <c r="H10" s="202">
        <v>3863.6497833320436</v>
      </c>
      <c r="I10" s="203">
        <v>99436.0471525477</v>
      </c>
      <c r="J10" s="202"/>
      <c r="K10" s="204">
        <v>3996.484622514467</v>
      </c>
      <c r="L10" s="205" t="s">
        <v>34</v>
      </c>
      <c r="M10" s="338">
        <f t="shared" si="0"/>
      </c>
    </row>
    <row r="11" spans="1:13" ht="16.5" thickBot="1">
      <c r="A11" s="206" t="s">
        <v>479</v>
      </c>
      <c r="B11" s="207" t="s">
        <v>480</v>
      </c>
      <c r="C11" s="208" t="s">
        <v>481</v>
      </c>
      <c r="D11" s="209">
        <v>300.19812569999993</v>
      </c>
      <c r="E11" s="209">
        <v>417.7083405</v>
      </c>
      <c r="F11" s="210">
        <v>717.9064662</v>
      </c>
      <c r="G11" s="211"/>
      <c r="H11" s="212">
        <v>4805.168961487978</v>
      </c>
      <c r="I11" s="213">
        <v>79111.428125</v>
      </c>
      <c r="J11" s="212"/>
      <c r="K11" s="214">
        <v>4941.075385367672</v>
      </c>
      <c r="L11" s="215" t="s">
        <v>34</v>
      </c>
      <c r="M11" s="338">
        <f t="shared" si="0"/>
      </c>
    </row>
    <row r="12" spans="1:13" ht="17.25" thickBot="1" thickTop="1">
      <c r="A12" s="300" t="s">
        <v>482</v>
      </c>
      <c r="B12" s="301"/>
      <c r="C12" s="302"/>
      <c r="D12" s="218">
        <v>1454.9598779</v>
      </c>
      <c r="E12" s="218">
        <v>2602.0005757999998</v>
      </c>
      <c r="F12" s="219">
        <v>4056.9604537000005</v>
      </c>
      <c r="G12" s="201"/>
      <c r="H12" s="202"/>
      <c r="I12" s="203"/>
      <c r="J12" s="202"/>
      <c r="K12" s="204"/>
      <c r="L12" s="205" t="s">
        <v>34</v>
      </c>
      <c r="M12" s="339">
        <f t="shared" si="0"/>
      </c>
    </row>
    <row r="13" spans="1:13" ht="16.5" thickTop="1">
      <c r="A13" s="220" t="s">
        <v>483</v>
      </c>
      <c r="B13" s="221" t="s">
        <v>484</v>
      </c>
      <c r="C13" s="222" t="s">
        <v>485</v>
      </c>
      <c r="D13" s="223">
        <v>324.37700090000004</v>
      </c>
      <c r="E13" s="223">
        <v>441.84485109999997</v>
      </c>
      <c r="F13" s="224">
        <v>766.221852</v>
      </c>
      <c r="G13" s="225"/>
      <c r="H13" s="226">
        <v>4292.347605562982</v>
      </c>
      <c r="I13" s="227">
        <v>78985.49358240972</v>
      </c>
      <c r="J13" s="226"/>
      <c r="K13" s="228">
        <v>4202.357156178847</v>
      </c>
      <c r="L13" s="229" t="s">
        <v>37</v>
      </c>
      <c r="M13" s="338">
        <f t="shared" si="0"/>
      </c>
    </row>
    <row r="14" spans="1:13" ht="15.75">
      <c r="A14" s="196" t="s">
        <v>486</v>
      </c>
      <c r="B14" s="197" t="s">
        <v>487</v>
      </c>
      <c r="C14" s="198" t="s">
        <v>488</v>
      </c>
      <c r="D14" s="199">
        <v>287.4055006000001</v>
      </c>
      <c r="E14" s="199">
        <v>268.4981505</v>
      </c>
      <c r="F14" s="200">
        <v>555.9036511000002</v>
      </c>
      <c r="G14" s="201"/>
      <c r="H14" s="202">
        <v>4599.297485957531</v>
      </c>
      <c r="I14" s="203">
        <v>49953.14427906977</v>
      </c>
      <c r="J14" s="202"/>
      <c r="K14" s="204">
        <v>4610.9393855246</v>
      </c>
      <c r="L14" s="205" t="s">
        <v>37</v>
      </c>
      <c r="M14" s="338">
        <f t="shared" si="0"/>
      </c>
    </row>
    <row r="15" spans="1:13" ht="15.75">
      <c r="A15" s="196" t="s">
        <v>489</v>
      </c>
      <c r="B15" s="197" t="s">
        <v>490</v>
      </c>
      <c r="C15" s="198" t="s">
        <v>491</v>
      </c>
      <c r="D15" s="199">
        <v>152.7632278</v>
      </c>
      <c r="E15" s="199">
        <v>157.92343580000002</v>
      </c>
      <c r="F15" s="200">
        <v>310.68666360000003</v>
      </c>
      <c r="G15" s="201"/>
      <c r="H15" s="202">
        <v>4726.292549965967</v>
      </c>
      <c r="I15" s="203">
        <v>60024.11090839986</v>
      </c>
      <c r="J15" s="202"/>
      <c r="K15" s="204">
        <v>4850.496648198796</v>
      </c>
      <c r="L15" s="205" t="s">
        <v>37</v>
      </c>
      <c r="M15" s="338">
        <f t="shared" si="0"/>
      </c>
    </row>
    <row r="16" spans="1:13" ht="15.75">
      <c r="A16" s="196" t="s">
        <v>492</v>
      </c>
      <c r="B16" s="197" t="s">
        <v>493</v>
      </c>
      <c r="C16" s="198" t="s">
        <v>494</v>
      </c>
      <c r="D16" s="199">
        <v>167.58393180000002</v>
      </c>
      <c r="E16" s="199">
        <v>90.2888702</v>
      </c>
      <c r="F16" s="200">
        <v>257.87280200000004</v>
      </c>
      <c r="G16" s="201"/>
      <c r="H16" s="202">
        <v>4475.468869007878</v>
      </c>
      <c r="I16" s="203">
        <v>41246.62868889904</v>
      </c>
      <c r="J16" s="202"/>
      <c r="K16" s="204">
        <v>4414.865748200683</v>
      </c>
      <c r="L16" s="205" t="s">
        <v>37</v>
      </c>
      <c r="M16" s="338">
        <f t="shared" si="0"/>
      </c>
    </row>
    <row r="17" spans="1:13" ht="15.75">
      <c r="A17" s="196" t="s">
        <v>495</v>
      </c>
      <c r="B17" s="197" t="s">
        <v>496</v>
      </c>
      <c r="C17" s="198" t="s">
        <v>497</v>
      </c>
      <c r="D17" s="199">
        <v>333.19491329999994</v>
      </c>
      <c r="E17" s="199">
        <v>422.9835205</v>
      </c>
      <c r="F17" s="200">
        <v>756.1784338</v>
      </c>
      <c r="G17" s="201"/>
      <c r="H17" s="202">
        <v>4660.850958202775</v>
      </c>
      <c r="I17" s="203">
        <v>76516.55580680174</v>
      </c>
      <c r="J17" s="202"/>
      <c r="K17" s="204">
        <v>4586.822085720395</v>
      </c>
      <c r="L17" s="205" t="s">
        <v>37</v>
      </c>
      <c r="M17" s="338">
        <f t="shared" si="0"/>
      </c>
    </row>
    <row r="18" spans="1:13" ht="15.75">
      <c r="A18" s="196" t="s">
        <v>498</v>
      </c>
      <c r="B18" s="197" t="s">
        <v>499</v>
      </c>
      <c r="C18" s="198" t="s">
        <v>500</v>
      </c>
      <c r="D18" s="199">
        <v>322.62158960000005</v>
      </c>
      <c r="E18" s="199">
        <v>372.55193360000004</v>
      </c>
      <c r="F18" s="200">
        <v>695.1735232000001</v>
      </c>
      <c r="G18" s="201"/>
      <c r="H18" s="202">
        <v>4260.830840751209</v>
      </c>
      <c r="I18" s="203">
        <v>58651.12304785894</v>
      </c>
      <c r="J18" s="202"/>
      <c r="K18" s="204">
        <v>4218.935009333302</v>
      </c>
      <c r="L18" s="205" t="s">
        <v>37</v>
      </c>
      <c r="M18" s="338">
        <f t="shared" si="0"/>
      </c>
    </row>
    <row r="19" spans="1:13" ht="15.75">
      <c r="A19" s="196" t="s">
        <v>501</v>
      </c>
      <c r="B19" s="197" t="s">
        <v>502</v>
      </c>
      <c r="C19" s="198" t="s">
        <v>503</v>
      </c>
      <c r="D19" s="199">
        <v>266.83952289999996</v>
      </c>
      <c r="E19" s="199">
        <v>210.2719183</v>
      </c>
      <c r="F19" s="200">
        <v>477.11144119999994</v>
      </c>
      <c r="G19" s="201"/>
      <c r="H19" s="202">
        <v>4886.096881637734</v>
      </c>
      <c r="I19" s="203">
        <v>42393.53191532259</v>
      </c>
      <c r="J19" s="202"/>
      <c r="K19" s="204">
        <v>5005.073349011544</v>
      </c>
      <c r="L19" s="205" t="s">
        <v>37</v>
      </c>
      <c r="M19" s="338">
        <f t="shared" si="0"/>
      </c>
    </row>
    <row r="20" spans="1:13" ht="15.75">
      <c r="A20" s="196" t="s">
        <v>504</v>
      </c>
      <c r="B20" s="197" t="s">
        <v>505</v>
      </c>
      <c r="C20" s="198" t="s">
        <v>506</v>
      </c>
      <c r="D20" s="199">
        <v>135.1442375</v>
      </c>
      <c r="E20" s="199">
        <v>269.29845109999997</v>
      </c>
      <c r="F20" s="200">
        <v>404.4426886</v>
      </c>
      <c r="G20" s="201"/>
      <c r="H20" s="202">
        <v>3747.968204004659</v>
      </c>
      <c r="I20" s="203">
        <v>95904.0068019943</v>
      </c>
      <c r="J20" s="202"/>
      <c r="K20" s="204">
        <v>3831.1258813400086</v>
      </c>
      <c r="L20" s="205" t="s">
        <v>37</v>
      </c>
      <c r="M20" s="338">
        <f t="shared" si="0"/>
      </c>
    </row>
    <row r="21" spans="1:13" ht="15.75">
      <c r="A21" s="196" t="s">
        <v>507</v>
      </c>
      <c r="B21" s="197" t="s">
        <v>508</v>
      </c>
      <c r="C21" s="198" t="s">
        <v>509</v>
      </c>
      <c r="D21" s="199">
        <v>139.12619329999998</v>
      </c>
      <c r="E21" s="199">
        <v>151.01565889999998</v>
      </c>
      <c r="F21" s="200">
        <v>290.14185219999996</v>
      </c>
      <c r="G21" s="201"/>
      <c r="H21" s="202">
        <v>5171.016290652294</v>
      </c>
      <c r="I21" s="203">
        <v>59525.28927867559</v>
      </c>
      <c r="J21" s="202"/>
      <c r="K21" s="204">
        <v>5090.630557549393</v>
      </c>
      <c r="L21" s="205" t="s">
        <v>37</v>
      </c>
      <c r="M21" s="338">
        <f t="shared" si="0"/>
      </c>
    </row>
    <row r="22" spans="1:13" ht="15.75">
      <c r="A22" s="196" t="s">
        <v>510</v>
      </c>
      <c r="B22" s="197" t="s">
        <v>511</v>
      </c>
      <c r="C22" s="198" t="s">
        <v>512</v>
      </c>
      <c r="D22" s="199">
        <v>155.76496889999996</v>
      </c>
      <c r="E22" s="199">
        <v>132.0410009</v>
      </c>
      <c r="F22" s="200">
        <v>287.80596979999996</v>
      </c>
      <c r="G22" s="201"/>
      <c r="H22" s="202">
        <v>4516.890500217484</v>
      </c>
      <c r="I22" s="203">
        <v>58040.000395604395</v>
      </c>
      <c r="J22" s="202"/>
      <c r="K22" s="204">
        <v>4387.544072163807</v>
      </c>
      <c r="L22" s="205" t="s">
        <v>37</v>
      </c>
      <c r="M22" s="338">
        <f t="shared" si="0"/>
      </c>
    </row>
    <row r="23" spans="1:13" ht="15.75">
      <c r="A23" s="196" t="s">
        <v>513</v>
      </c>
      <c r="B23" s="197" t="s">
        <v>514</v>
      </c>
      <c r="C23" s="198" t="s">
        <v>515</v>
      </c>
      <c r="D23" s="199">
        <v>314.54654439999996</v>
      </c>
      <c r="E23" s="199">
        <v>303.36527770000004</v>
      </c>
      <c r="F23" s="200">
        <v>617.9118221</v>
      </c>
      <c r="G23" s="201"/>
      <c r="H23" s="202">
        <v>3979.6875477618355</v>
      </c>
      <c r="I23" s="203">
        <v>46700.3198429803</v>
      </c>
      <c r="J23" s="202"/>
      <c r="K23" s="204">
        <v>4151.245533707842</v>
      </c>
      <c r="L23" s="205" t="s">
        <v>37</v>
      </c>
      <c r="M23" s="338">
        <f t="shared" si="0"/>
      </c>
    </row>
    <row r="24" spans="1:13" ht="15.75">
      <c r="A24" s="196" t="s">
        <v>516</v>
      </c>
      <c r="B24" s="197" t="s">
        <v>517</v>
      </c>
      <c r="C24" s="198" t="s">
        <v>518</v>
      </c>
      <c r="D24" s="199">
        <v>282.9075116</v>
      </c>
      <c r="E24" s="199">
        <v>222.82888590000002</v>
      </c>
      <c r="F24" s="200">
        <v>505.73639750000007</v>
      </c>
      <c r="G24" s="201"/>
      <c r="H24" s="202">
        <v>4185.455766129629</v>
      </c>
      <c r="I24" s="203">
        <v>42548.956635478324</v>
      </c>
      <c r="J24" s="202"/>
      <c r="K24" s="204">
        <v>4113.167011948147</v>
      </c>
      <c r="L24" s="205" t="s">
        <v>37</v>
      </c>
      <c r="M24" s="338">
        <f t="shared" si="0"/>
      </c>
    </row>
    <row r="25" spans="1:13" ht="15.75">
      <c r="A25" s="196" t="s">
        <v>519</v>
      </c>
      <c r="B25" s="197" t="s">
        <v>520</v>
      </c>
      <c r="C25" s="198" t="s">
        <v>521</v>
      </c>
      <c r="D25" s="199">
        <v>286.2297855</v>
      </c>
      <c r="E25" s="199">
        <v>528.5557433</v>
      </c>
      <c r="F25" s="200">
        <v>814.7855288000001</v>
      </c>
      <c r="G25" s="201"/>
      <c r="H25" s="202">
        <v>4367.453278300806</v>
      </c>
      <c r="I25" s="203">
        <v>124395.32673570253</v>
      </c>
      <c r="J25" s="202"/>
      <c r="K25" s="204">
        <v>4227.821721840698</v>
      </c>
      <c r="L25" s="205" t="s">
        <v>37</v>
      </c>
      <c r="M25" s="338">
        <f t="shared" si="0"/>
      </c>
    </row>
    <row r="26" spans="1:13" ht="16.5" thickBot="1">
      <c r="A26" s="206" t="s">
        <v>522</v>
      </c>
      <c r="B26" s="207" t="s">
        <v>523</v>
      </c>
      <c r="C26" s="208" t="s">
        <v>524</v>
      </c>
      <c r="D26" s="209">
        <v>174.2082524</v>
      </c>
      <c r="E26" s="209">
        <v>226.06548629999998</v>
      </c>
      <c r="F26" s="210">
        <v>400.27373869999997</v>
      </c>
      <c r="G26" s="211"/>
      <c r="H26" s="212">
        <v>5197.91891391914</v>
      </c>
      <c r="I26" s="213">
        <v>64812.352723623844</v>
      </c>
      <c r="J26" s="212"/>
      <c r="K26" s="214">
        <v>5601.730642484378</v>
      </c>
      <c r="L26" s="215" t="s">
        <v>37</v>
      </c>
      <c r="M26" s="338">
        <f t="shared" si="0"/>
      </c>
    </row>
    <row r="27" spans="1:13" ht="17.25" thickBot="1" thickTop="1">
      <c r="A27" s="300" t="s">
        <v>525</v>
      </c>
      <c r="B27" s="301"/>
      <c r="C27" s="302"/>
      <c r="D27" s="218">
        <v>3342.7131805</v>
      </c>
      <c r="E27" s="218">
        <v>3797.5331840999997</v>
      </c>
      <c r="F27" s="219">
        <v>7140.2463646</v>
      </c>
      <c r="G27" s="201"/>
      <c r="H27" s="202"/>
      <c r="I27" s="203"/>
      <c r="J27" s="202"/>
      <c r="K27" s="204"/>
      <c r="L27" s="205" t="s">
        <v>37</v>
      </c>
      <c r="M27" s="339">
        <f t="shared" si="0"/>
      </c>
    </row>
    <row r="28" spans="1:13" ht="16.5" thickTop="1">
      <c r="A28" s="220" t="s">
        <v>410</v>
      </c>
      <c r="B28" s="221" t="s">
        <v>411</v>
      </c>
      <c r="C28" s="222" t="s">
        <v>412</v>
      </c>
      <c r="D28" s="223">
        <v>272.63293610000005</v>
      </c>
      <c r="E28" s="223">
        <v>310.4115704</v>
      </c>
      <c r="F28" s="224">
        <v>583.0445065000001</v>
      </c>
      <c r="G28" s="225"/>
      <c r="H28" s="226">
        <v>4734.1969872195605</v>
      </c>
      <c r="I28" s="227">
        <v>55950.17490987743</v>
      </c>
      <c r="J28" s="226"/>
      <c r="K28" s="228">
        <v>4738.0631523586135</v>
      </c>
      <c r="L28" s="229" t="s">
        <v>33</v>
      </c>
      <c r="M28" s="338">
        <f t="shared" si="0"/>
      </c>
    </row>
    <row r="29" spans="1:13" ht="15.75">
      <c r="A29" s="196" t="s">
        <v>413</v>
      </c>
      <c r="B29" s="197" t="s">
        <v>414</v>
      </c>
      <c r="C29" s="198" t="s">
        <v>415</v>
      </c>
      <c r="D29" s="199">
        <v>243.35501020000007</v>
      </c>
      <c r="E29" s="199">
        <v>242.01980890000002</v>
      </c>
      <c r="F29" s="200">
        <v>485.3748191000001</v>
      </c>
      <c r="G29" s="201"/>
      <c r="H29" s="202">
        <v>4420.376913156415</v>
      </c>
      <c r="I29" s="203">
        <v>64179.212118801384</v>
      </c>
      <c r="J29" s="202"/>
      <c r="K29" s="204">
        <v>4463.701325097456</v>
      </c>
      <c r="L29" s="205" t="s">
        <v>33</v>
      </c>
      <c r="M29" s="338">
        <f t="shared" si="0"/>
      </c>
    </row>
    <row r="30" spans="1:13" ht="15.75">
      <c r="A30" s="196" t="s">
        <v>416</v>
      </c>
      <c r="B30" s="197" t="s">
        <v>417</v>
      </c>
      <c r="C30" s="198" t="s">
        <v>28</v>
      </c>
      <c r="D30" s="199">
        <v>190.65594</v>
      </c>
      <c r="E30" s="199">
        <v>199.9668006</v>
      </c>
      <c r="F30" s="200">
        <v>390.6227406</v>
      </c>
      <c r="G30" s="201"/>
      <c r="H30" s="202">
        <v>4267.715897389981</v>
      </c>
      <c r="I30" s="203">
        <v>48512.08165938865</v>
      </c>
      <c r="J30" s="202"/>
      <c r="K30" s="204">
        <v>4332.445691517602</v>
      </c>
      <c r="L30" s="205" t="s">
        <v>33</v>
      </c>
      <c r="M30" s="338">
        <f t="shared" si="0"/>
      </c>
    </row>
    <row r="31" spans="1:13" ht="15.75">
      <c r="A31" s="196" t="s">
        <v>418</v>
      </c>
      <c r="B31" s="197" t="s">
        <v>419</v>
      </c>
      <c r="C31" s="198" t="s">
        <v>420</v>
      </c>
      <c r="D31" s="199">
        <v>346.69956549999995</v>
      </c>
      <c r="E31" s="199">
        <v>748.8236329000001</v>
      </c>
      <c r="F31" s="200">
        <v>1095.5231984000002</v>
      </c>
      <c r="G31" s="201"/>
      <c r="H31" s="202">
        <v>4899.031574559481</v>
      </c>
      <c r="I31" s="203">
        <v>118297.57233807268</v>
      </c>
      <c r="J31" s="202"/>
      <c r="K31" s="204">
        <v>5407.587476485607</v>
      </c>
      <c r="L31" s="205" t="s">
        <v>33</v>
      </c>
      <c r="M31" s="338">
        <f t="shared" si="0"/>
      </c>
    </row>
    <row r="32" spans="1:13" ht="15.75">
      <c r="A32" s="196" t="s">
        <v>421</v>
      </c>
      <c r="B32" s="197" t="s">
        <v>422</v>
      </c>
      <c r="C32" s="198" t="s">
        <v>423</v>
      </c>
      <c r="D32" s="199">
        <v>253.62512870000006</v>
      </c>
      <c r="E32" s="199">
        <v>248.50822219999998</v>
      </c>
      <c r="F32" s="200">
        <v>502.13335090000004</v>
      </c>
      <c r="G32" s="201"/>
      <c r="H32" s="202">
        <v>4715.5364636980585</v>
      </c>
      <c r="I32" s="203">
        <v>44226.41434418936</v>
      </c>
      <c r="J32" s="202"/>
      <c r="K32" s="204">
        <v>5332.787096227177</v>
      </c>
      <c r="L32" s="205" t="s">
        <v>33</v>
      </c>
      <c r="M32" s="338">
        <f t="shared" si="0"/>
      </c>
    </row>
    <row r="33" spans="1:13" ht="15.75">
      <c r="A33" s="196" t="s">
        <v>424</v>
      </c>
      <c r="B33" s="197" t="s">
        <v>425</v>
      </c>
      <c r="C33" s="198" t="s">
        <v>426</v>
      </c>
      <c r="D33" s="199">
        <v>209.49242739999994</v>
      </c>
      <c r="E33" s="199">
        <v>394.3764995</v>
      </c>
      <c r="F33" s="200">
        <v>603.8689268999999</v>
      </c>
      <c r="G33" s="201"/>
      <c r="H33" s="202">
        <v>3283.6318343547696</v>
      </c>
      <c r="I33" s="203">
        <v>58791.96474358974</v>
      </c>
      <c r="J33" s="202"/>
      <c r="K33" s="204">
        <v>3187.3709357679327</v>
      </c>
      <c r="L33" s="205" t="s">
        <v>33</v>
      </c>
      <c r="M33" s="338">
        <f t="shared" si="0"/>
      </c>
    </row>
    <row r="34" spans="1:13" ht="16.5" thickBot="1">
      <c r="A34" s="206" t="s">
        <v>427</v>
      </c>
      <c r="B34" s="207" t="s">
        <v>428</v>
      </c>
      <c r="C34" s="208" t="s">
        <v>429</v>
      </c>
      <c r="D34" s="209">
        <v>267.28988089999996</v>
      </c>
      <c r="E34" s="209">
        <v>276.2783853</v>
      </c>
      <c r="F34" s="210">
        <v>543.5682661999999</v>
      </c>
      <c r="G34" s="211"/>
      <c r="H34" s="212">
        <v>4810.3135172587545</v>
      </c>
      <c r="I34" s="213">
        <v>57557.99693750001</v>
      </c>
      <c r="J34" s="212"/>
      <c r="K34" s="214">
        <v>5123.514792055079</v>
      </c>
      <c r="L34" s="215" t="s">
        <v>33</v>
      </c>
      <c r="M34" s="338">
        <f t="shared" si="0"/>
      </c>
    </row>
    <row r="35" spans="1:13" ht="17.25" thickBot="1" thickTop="1">
      <c r="A35" s="300" t="s">
        <v>430</v>
      </c>
      <c r="B35" s="301"/>
      <c r="C35" s="302"/>
      <c r="D35" s="218">
        <v>1783.7508887999998</v>
      </c>
      <c r="E35" s="218">
        <v>2420.3849198000003</v>
      </c>
      <c r="F35" s="219">
        <v>4204.135808600001</v>
      </c>
      <c r="G35" s="201"/>
      <c r="H35" s="202"/>
      <c r="I35" s="203"/>
      <c r="J35" s="202"/>
      <c r="K35" s="204"/>
      <c r="L35" s="205" t="s">
        <v>33</v>
      </c>
      <c r="M35" s="339">
        <f t="shared" si="0"/>
      </c>
    </row>
    <row r="36" spans="1:13" ht="16.5" thickTop="1">
      <c r="A36" s="220" t="s">
        <v>431</v>
      </c>
      <c r="B36" s="221" t="s">
        <v>432</v>
      </c>
      <c r="C36" s="222" t="s">
        <v>433</v>
      </c>
      <c r="D36" s="223">
        <v>190.20506070000002</v>
      </c>
      <c r="E36" s="223">
        <v>212.1797975</v>
      </c>
      <c r="F36" s="224">
        <v>402.38485820000005</v>
      </c>
      <c r="G36" s="225"/>
      <c r="H36" s="226">
        <v>4887.45434386001</v>
      </c>
      <c r="I36" s="227">
        <v>57283.96260799136</v>
      </c>
      <c r="J36" s="226"/>
      <c r="K36" s="228">
        <v>5072.093811857921</v>
      </c>
      <c r="L36" s="229" t="s">
        <v>32</v>
      </c>
      <c r="M36" s="338">
        <f t="shared" si="0"/>
      </c>
    </row>
    <row r="37" spans="1:13" ht="15.75">
      <c r="A37" s="196" t="s">
        <v>434</v>
      </c>
      <c r="B37" s="197" t="s">
        <v>435</v>
      </c>
      <c r="C37" s="198" t="s">
        <v>436</v>
      </c>
      <c r="D37" s="199">
        <v>133.7377475</v>
      </c>
      <c r="E37" s="199">
        <v>264.1668341</v>
      </c>
      <c r="F37" s="200">
        <v>397.90458160000003</v>
      </c>
      <c r="G37" s="201"/>
      <c r="H37" s="202">
        <v>4859.833115302155</v>
      </c>
      <c r="I37" s="203">
        <v>96622.83617410388</v>
      </c>
      <c r="J37" s="202"/>
      <c r="K37" s="204">
        <v>5171.244006497921</v>
      </c>
      <c r="L37" s="205" t="s">
        <v>32</v>
      </c>
      <c r="M37" s="338">
        <f t="shared" si="0"/>
      </c>
    </row>
    <row r="38" spans="1:13" ht="15.75">
      <c r="A38" s="196" t="s">
        <v>437</v>
      </c>
      <c r="B38" s="197" t="s">
        <v>438</v>
      </c>
      <c r="C38" s="198" t="s">
        <v>439</v>
      </c>
      <c r="D38" s="199">
        <v>228.6002316</v>
      </c>
      <c r="E38" s="199">
        <v>300.5188282</v>
      </c>
      <c r="F38" s="200">
        <v>529.1190598</v>
      </c>
      <c r="G38" s="201"/>
      <c r="H38" s="202">
        <v>3850.6279852443276</v>
      </c>
      <c r="I38" s="203">
        <v>64864.84528383336</v>
      </c>
      <c r="J38" s="202"/>
      <c r="K38" s="204">
        <v>3912.193370598369</v>
      </c>
      <c r="L38" s="205" t="s">
        <v>32</v>
      </c>
      <c r="M38" s="338">
        <f t="shared" si="0"/>
      </c>
    </row>
    <row r="39" spans="1:13" ht="15.75">
      <c r="A39" s="196" t="s">
        <v>440</v>
      </c>
      <c r="B39" s="197" t="s">
        <v>441</v>
      </c>
      <c r="C39" s="198" t="s">
        <v>442</v>
      </c>
      <c r="D39" s="199">
        <v>214.97939080000003</v>
      </c>
      <c r="E39" s="199">
        <v>275.5819097</v>
      </c>
      <c r="F39" s="200">
        <v>490.5613005</v>
      </c>
      <c r="G39" s="201"/>
      <c r="H39" s="202">
        <v>5119.653992522208</v>
      </c>
      <c r="I39" s="203">
        <v>68230.23265659816</v>
      </c>
      <c r="J39" s="202"/>
      <c r="K39" s="204">
        <v>5240.057374539407</v>
      </c>
      <c r="L39" s="205" t="s">
        <v>32</v>
      </c>
      <c r="M39" s="338">
        <f t="shared" si="0"/>
      </c>
    </row>
    <row r="40" spans="1:13" ht="15.75">
      <c r="A40" s="196" t="s">
        <v>443</v>
      </c>
      <c r="B40" s="197" t="s">
        <v>444</v>
      </c>
      <c r="C40" s="198" t="s">
        <v>445</v>
      </c>
      <c r="D40" s="199">
        <v>208.4262772</v>
      </c>
      <c r="E40" s="199">
        <v>290.69575510000004</v>
      </c>
      <c r="F40" s="200">
        <v>499.1220323</v>
      </c>
      <c r="G40" s="201"/>
      <c r="H40" s="202">
        <v>4468.447757482205</v>
      </c>
      <c r="I40" s="203">
        <v>64974.46470719714</v>
      </c>
      <c r="J40" s="202"/>
      <c r="K40" s="204">
        <v>4621.530377832283</v>
      </c>
      <c r="L40" s="205" t="s">
        <v>32</v>
      </c>
      <c r="M40" s="338">
        <f t="shared" si="0"/>
      </c>
    </row>
    <row r="41" spans="1:13" ht="15.75">
      <c r="A41" s="196" t="s">
        <v>446</v>
      </c>
      <c r="B41" s="197" t="s">
        <v>447</v>
      </c>
      <c r="C41" s="198" t="s">
        <v>448</v>
      </c>
      <c r="D41" s="199">
        <v>276.9196697</v>
      </c>
      <c r="E41" s="199">
        <v>287.80827869999996</v>
      </c>
      <c r="F41" s="200">
        <v>564.7279484</v>
      </c>
      <c r="G41" s="201"/>
      <c r="H41" s="202">
        <v>4729.869501426205</v>
      </c>
      <c r="I41" s="203">
        <v>52915.660728075</v>
      </c>
      <c r="J41" s="202"/>
      <c r="K41" s="204">
        <v>4855.8047690071935</v>
      </c>
      <c r="L41" s="205" t="s">
        <v>32</v>
      </c>
      <c r="M41" s="338">
        <f t="shared" si="0"/>
      </c>
    </row>
    <row r="42" spans="1:13" ht="16.5" thickBot="1">
      <c r="A42" s="206" t="s">
        <v>449</v>
      </c>
      <c r="B42" s="207" t="s">
        <v>450</v>
      </c>
      <c r="C42" s="208" t="s">
        <v>451</v>
      </c>
      <c r="D42" s="209">
        <v>222.44620030000007</v>
      </c>
      <c r="E42" s="209">
        <v>341.07786639999995</v>
      </c>
      <c r="F42" s="210">
        <v>563.5240667</v>
      </c>
      <c r="G42" s="211"/>
      <c r="H42" s="212">
        <v>4032.5985334106826</v>
      </c>
      <c r="I42" s="213">
        <v>76372.11518137033</v>
      </c>
      <c r="J42" s="212"/>
      <c r="K42" s="214">
        <v>4123.487488252717</v>
      </c>
      <c r="L42" s="215" t="s">
        <v>32</v>
      </c>
      <c r="M42" s="338">
        <f t="shared" si="0"/>
      </c>
    </row>
    <row r="43" spans="1:13" ht="17.25" thickBot="1" thickTop="1">
      <c r="A43" s="296" t="s">
        <v>452</v>
      </c>
      <c r="B43" s="297"/>
      <c r="C43" s="298"/>
      <c r="D43" s="230">
        <v>1475.3145778</v>
      </c>
      <c r="E43" s="230">
        <v>1972.0292697</v>
      </c>
      <c r="F43" s="231">
        <v>3447.3438475000003</v>
      </c>
      <c r="G43" s="232"/>
      <c r="H43" s="233"/>
      <c r="I43" s="234"/>
      <c r="J43" s="233"/>
      <c r="K43" s="235"/>
      <c r="L43" s="236" t="s">
        <v>32</v>
      </c>
      <c r="M43" s="339">
        <f t="shared" si="0"/>
      </c>
    </row>
    <row r="44" spans="1:14" ht="16.5" thickTop="1">
      <c r="A44" s="216"/>
      <c r="B44" s="217"/>
      <c r="C44" s="217"/>
      <c r="D44" s="237"/>
      <c r="E44" s="237"/>
      <c r="F44" s="224"/>
      <c r="G44" s="238"/>
      <c r="H44" s="226"/>
      <c r="I44" s="226"/>
      <c r="J44" s="226"/>
      <c r="K44" s="239"/>
      <c r="L44" s="240"/>
      <c r="M44" s="194">
        <f t="shared" si="0"/>
      </c>
      <c r="N44">
        <f aca="true" t="shared" si="1" ref="N44:N75">IF(M44="","",IF(AND(L44=AA$1,AB$1&lt;&gt;""),M44,IF(AND(L44=AA$2,AB$2&lt;&gt;""),M44,IF(AND(L44=AA$3,AB$3&lt;&gt;""),M44,IF(AND(L44=AA$4,AB$4&lt;&gt;""),M44,"")))))</f>
      </c>
    </row>
    <row r="45" spans="1:14" ht="15.75">
      <c r="A45" s="168"/>
      <c r="B45" s="168"/>
      <c r="C45" s="168"/>
      <c r="D45" s="168"/>
      <c r="E45" s="168"/>
      <c r="F45" s="168"/>
      <c r="G45" s="168"/>
      <c r="H45" s="168"/>
      <c r="I45" s="168"/>
      <c r="J45" s="168"/>
      <c r="K45" s="168"/>
      <c r="L45" s="168"/>
      <c r="M45" s="194">
        <f t="shared" si="0"/>
      </c>
      <c r="N45">
        <f t="shared" si="1"/>
      </c>
    </row>
    <row r="46" spans="1:14" ht="15.75">
      <c r="A46" s="168"/>
      <c r="B46" s="168"/>
      <c r="C46" s="168"/>
      <c r="D46" s="168"/>
      <c r="E46" s="168"/>
      <c r="F46" s="168"/>
      <c r="G46" s="168"/>
      <c r="H46" s="168"/>
      <c r="I46" s="168"/>
      <c r="J46" s="168"/>
      <c r="K46" s="168"/>
      <c r="L46" s="168"/>
      <c r="M46" s="194">
        <f t="shared" si="0"/>
      </c>
      <c r="N46">
        <f t="shared" si="1"/>
      </c>
    </row>
    <row r="47" spans="1:14" ht="15.75">
      <c r="A47" s="168"/>
      <c r="B47" s="168"/>
      <c r="C47" s="168"/>
      <c r="D47" s="168"/>
      <c r="E47" s="168"/>
      <c r="F47" s="168"/>
      <c r="G47" s="168"/>
      <c r="H47" s="168"/>
      <c r="I47" s="168"/>
      <c r="J47" s="168"/>
      <c r="K47" s="168"/>
      <c r="L47" s="168"/>
      <c r="M47" s="194">
        <f t="shared" si="0"/>
      </c>
      <c r="N47">
        <f t="shared" si="1"/>
      </c>
    </row>
    <row r="48" spans="1:14" ht="15.75">
      <c r="A48" s="168"/>
      <c r="B48" s="168"/>
      <c r="C48" s="168"/>
      <c r="D48" s="168"/>
      <c r="E48" s="168"/>
      <c r="F48" s="168"/>
      <c r="G48" s="168"/>
      <c r="H48" s="168"/>
      <c r="I48" s="168"/>
      <c r="J48" s="168"/>
      <c r="K48" s="168"/>
      <c r="L48" s="168"/>
      <c r="M48" s="194">
        <f t="shared" si="0"/>
      </c>
      <c r="N48">
        <f t="shared" si="1"/>
      </c>
    </row>
    <row r="49" spans="1:14" ht="15.75">
      <c r="A49" s="168"/>
      <c r="B49" s="168"/>
      <c r="C49" s="168"/>
      <c r="D49" s="168"/>
      <c r="E49" s="168"/>
      <c r="F49" s="168"/>
      <c r="G49" s="168"/>
      <c r="H49" s="168"/>
      <c r="I49" s="168"/>
      <c r="J49" s="168"/>
      <c r="K49" s="168"/>
      <c r="L49" s="168"/>
      <c r="M49" s="194">
        <f t="shared" si="0"/>
      </c>
      <c r="N49">
        <f t="shared" si="1"/>
      </c>
    </row>
    <row r="50" spans="1:14" ht="15.75">
      <c r="A50" s="168"/>
      <c r="B50" s="168"/>
      <c r="C50" s="168"/>
      <c r="D50" s="168"/>
      <c r="E50" s="168"/>
      <c r="F50" s="168"/>
      <c r="G50" s="168"/>
      <c r="H50" s="168"/>
      <c r="I50" s="168"/>
      <c r="J50" s="168"/>
      <c r="K50" s="168"/>
      <c r="L50" s="168"/>
      <c r="M50" s="194">
        <f t="shared" si="0"/>
      </c>
      <c r="N50">
        <f t="shared" si="1"/>
      </c>
    </row>
    <row r="51" spans="1:14" ht="15.75">
      <c r="A51" s="168"/>
      <c r="B51" s="168"/>
      <c r="C51" s="168"/>
      <c r="D51" s="168"/>
      <c r="E51" s="168"/>
      <c r="F51" s="168"/>
      <c r="G51" s="168"/>
      <c r="H51" s="168"/>
      <c r="I51" s="168"/>
      <c r="J51" s="168"/>
      <c r="K51" s="168"/>
      <c r="L51" s="168"/>
      <c r="M51" s="194">
        <f t="shared" si="0"/>
      </c>
      <c r="N51">
        <f t="shared" si="1"/>
      </c>
    </row>
    <row r="52" spans="1:14" ht="15.75">
      <c r="A52" s="168"/>
      <c r="B52" s="168"/>
      <c r="C52" s="168"/>
      <c r="D52" s="168"/>
      <c r="E52" s="168"/>
      <c r="F52" s="168"/>
      <c r="G52" s="168"/>
      <c r="H52" s="168"/>
      <c r="I52" s="168"/>
      <c r="J52" s="168"/>
      <c r="K52" s="168"/>
      <c r="L52" s="168"/>
      <c r="M52" s="194">
        <f t="shared" si="0"/>
      </c>
      <c r="N52">
        <f t="shared" si="1"/>
      </c>
    </row>
    <row r="53" spans="1:14" ht="15.75">
      <c r="A53" s="168"/>
      <c r="B53" s="168"/>
      <c r="C53" s="168"/>
      <c r="D53" s="168"/>
      <c r="E53" s="168"/>
      <c r="F53" s="168"/>
      <c r="G53" s="168"/>
      <c r="H53" s="168"/>
      <c r="I53" s="168"/>
      <c r="J53" s="168"/>
      <c r="K53" s="168"/>
      <c r="L53" s="168"/>
      <c r="M53" s="194">
        <f t="shared" si="0"/>
      </c>
      <c r="N53">
        <f t="shared" si="1"/>
      </c>
    </row>
    <row r="54" spans="1:14" ht="15.75">
      <c r="A54" s="168"/>
      <c r="B54" s="168"/>
      <c r="C54" s="168"/>
      <c r="D54" s="168"/>
      <c r="E54" s="168"/>
      <c r="F54" s="168"/>
      <c r="G54" s="168"/>
      <c r="H54" s="168"/>
      <c r="I54" s="168"/>
      <c r="J54" s="168"/>
      <c r="K54" s="168"/>
      <c r="L54" s="168"/>
      <c r="M54" s="194">
        <f t="shared" si="0"/>
      </c>
      <c r="N54">
        <f t="shared" si="1"/>
      </c>
    </row>
    <row r="55" spans="1:14" ht="15.75">
      <c r="A55" s="168"/>
      <c r="B55" s="168"/>
      <c r="C55" s="168"/>
      <c r="D55" s="168"/>
      <c r="E55" s="168"/>
      <c r="F55" s="168"/>
      <c r="G55" s="168"/>
      <c r="H55" s="168"/>
      <c r="I55" s="168"/>
      <c r="J55" s="168"/>
      <c r="K55" s="168"/>
      <c r="L55" s="168"/>
      <c r="M55" s="194">
        <f t="shared" si="0"/>
      </c>
      <c r="N55">
        <f t="shared" si="1"/>
      </c>
    </row>
    <row r="56" spans="1:14" ht="15.75">
      <c r="A56" s="168"/>
      <c r="B56" s="168"/>
      <c r="C56" s="168"/>
      <c r="D56" s="168"/>
      <c r="E56" s="168"/>
      <c r="F56" s="168"/>
      <c r="G56" s="168"/>
      <c r="H56" s="168"/>
      <c r="I56" s="168"/>
      <c r="J56" s="168"/>
      <c r="K56" s="168"/>
      <c r="L56" s="168"/>
      <c r="M56" s="194">
        <f t="shared" si="0"/>
      </c>
      <c r="N56">
        <f t="shared" si="1"/>
      </c>
    </row>
    <row r="57" spans="1:14" ht="15.75">
      <c r="A57" s="168"/>
      <c r="B57" s="168"/>
      <c r="C57" s="168"/>
      <c r="D57" s="168"/>
      <c r="E57" s="168"/>
      <c r="F57" s="168"/>
      <c r="G57" s="168"/>
      <c r="H57" s="168"/>
      <c r="I57" s="168"/>
      <c r="J57" s="168"/>
      <c r="K57" s="168"/>
      <c r="L57" s="168"/>
      <c r="M57" s="194">
        <f t="shared" si="0"/>
      </c>
      <c r="N57">
        <f t="shared" si="1"/>
      </c>
    </row>
    <row r="58" spans="1:14" ht="15.75">
      <c r="A58" s="168"/>
      <c r="B58" s="168"/>
      <c r="C58" s="168"/>
      <c r="D58" s="168"/>
      <c r="E58" s="168"/>
      <c r="F58" s="168"/>
      <c r="G58" s="168"/>
      <c r="H58" s="168"/>
      <c r="I58" s="168"/>
      <c r="J58" s="168"/>
      <c r="K58" s="168"/>
      <c r="L58" s="168"/>
      <c r="M58" s="194">
        <f t="shared" si="0"/>
      </c>
      <c r="N58">
        <f t="shared" si="1"/>
      </c>
    </row>
    <row r="59" spans="1:14" ht="15.75">
      <c r="A59" s="168"/>
      <c r="B59" s="168"/>
      <c r="C59" s="168"/>
      <c r="D59" s="168"/>
      <c r="E59" s="168"/>
      <c r="F59" s="168"/>
      <c r="G59" s="168"/>
      <c r="H59" s="168"/>
      <c r="I59" s="168"/>
      <c r="J59" s="168"/>
      <c r="K59" s="168"/>
      <c r="L59" s="168"/>
      <c r="M59" s="194">
        <f t="shared" si="0"/>
      </c>
      <c r="N59">
        <f t="shared" si="1"/>
      </c>
    </row>
    <row r="60" spans="1:14" ht="15.75">
      <c r="A60" s="168"/>
      <c r="B60" s="168"/>
      <c r="C60" s="168"/>
      <c r="D60" s="168"/>
      <c r="E60" s="168"/>
      <c r="F60" s="168"/>
      <c r="G60" s="168"/>
      <c r="H60" s="168"/>
      <c r="I60" s="168"/>
      <c r="J60" s="168"/>
      <c r="K60" s="168"/>
      <c r="L60" s="168"/>
      <c r="M60" s="194">
        <f t="shared" si="0"/>
      </c>
      <c r="N60">
        <f t="shared" si="1"/>
      </c>
    </row>
    <row r="61" spans="1:14" ht="15.75">
      <c r="A61" s="168"/>
      <c r="B61" s="168"/>
      <c r="C61" s="168"/>
      <c r="D61" s="168"/>
      <c r="E61" s="168"/>
      <c r="F61" s="168"/>
      <c r="G61" s="168"/>
      <c r="H61" s="168"/>
      <c r="I61" s="168"/>
      <c r="J61" s="168"/>
      <c r="K61" s="168"/>
      <c r="L61" s="168"/>
      <c r="M61" s="194">
        <f t="shared" si="0"/>
      </c>
      <c r="N61">
        <f t="shared" si="1"/>
      </c>
    </row>
    <row r="62" spans="1:14" ht="15.75">
      <c r="A62" s="168"/>
      <c r="B62" s="168"/>
      <c r="C62" s="168"/>
      <c r="D62" s="168"/>
      <c r="E62" s="168"/>
      <c r="F62" s="168"/>
      <c r="G62" s="168"/>
      <c r="H62" s="168"/>
      <c r="I62" s="168"/>
      <c r="J62" s="168"/>
      <c r="K62" s="168"/>
      <c r="L62" s="168"/>
      <c r="M62" s="194">
        <f t="shared" si="0"/>
      </c>
      <c r="N62">
        <f t="shared" si="1"/>
      </c>
    </row>
    <row r="63" spans="1:14" ht="15.75">
      <c r="A63" s="168"/>
      <c r="B63" s="168"/>
      <c r="C63" s="168"/>
      <c r="D63" s="168"/>
      <c r="E63" s="168"/>
      <c r="F63" s="168"/>
      <c r="G63" s="168"/>
      <c r="H63" s="168"/>
      <c r="I63" s="168"/>
      <c r="J63" s="168"/>
      <c r="K63" s="168"/>
      <c r="L63" s="168"/>
      <c r="M63" s="194">
        <f t="shared" si="0"/>
      </c>
      <c r="N63">
        <f t="shared" si="1"/>
      </c>
    </row>
    <row r="64" spans="1:14" ht="15.75">
      <c r="A64" s="168"/>
      <c r="B64" s="168"/>
      <c r="C64" s="168"/>
      <c r="D64" s="168"/>
      <c r="E64" s="168"/>
      <c r="F64" s="168"/>
      <c r="G64" s="168"/>
      <c r="H64" s="168"/>
      <c r="I64" s="168"/>
      <c r="J64" s="168"/>
      <c r="K64" s="168"/>
      <c r="L64" s="168"/>
      <c r="M64" s="194">
        <f t="shared" si="0"/>
      </c>
      <c r="N64">
        <f t="shared" si="1"/>
      </c>
    </row>
    <row r="65" spans="1:14" ht="15.75">
      <c r="A65" s="168"/>
      <c r="B65" s="168"/>
      <c r="C65" s="168"/>
      <c r="D65" s="168"/>
      <c r="E65" s="168"/>
      <c r="F65" s="168"/>
      <c r="G65" s="168"/>
      <c r="H65" s="168"/>
      <c r="I65" s="168"/>
      <c r="J65" s="168"/>
      <c r="K65" s="168"/>
      <c r="L65" s="168"/>
      <c r="M65" s="194">
        <f t="shared" si="0"/>
      </c>
      <c r="N65">
        <f t="shared" si="1"/>
      </c>
    </row>
    <row r="66" spans="1:14" ht="15.75">
      <c r="A66" s="168"/>
      <c r="B66" s="168"/>
      <c r="C66" s="168"/>
      <c r="D66" s="168"/>
      <c r="E66" s="168"/>
      <c r="F66" s="168"/>
      <c r="G66" s="168"/>
      <c r="H66" s="168"/>
      <c r="I66" s="168"/>
      <c r="J66" s="168"/>
      <c r="K66" s="168"/>
      <c r="L66" s="168"/>
      <c r="M66" s="194">
        <f t="shared" si="0"/>
      </c>
      <c r="N66">
        <f t="shared" si="1"/>
      </c>
    </row>
    <row r="67" spans="1:14" ht="15.75">
      <c r="A67" s="168"/>
      <c r="B67" s="168"/>
      <c r="C67" s="168"/>
      <c r="D67" s="168"/>
      <c r="E67" s="168"/>
      <c r="F67" s="168"/>
      <c r="G67" s="168"/>
      <c r="H67" s="168"/>
      <c r="I67" s="168"/>
      <c r="J67" s="168"/>
      <c r="K67" s="168"/>
      <c r="L67" s="168"/>
      <c r="M67" s="194">
        <f t="shared" si="0"/>
      </c>
      <c r="N67">
        <f t="shared" si="1"/>
      </c>
    </row>
    <row r="68" spans="1:14" ht="15.75">
      <c r="A68" s="168"/>
      <c r="B68" s="168"/>
      <c r="C68" s="168"/>
      <c r="D68" s="168"/>
      <c r="E68" s="168"/>
      <c r="F68" s="168"/>
      <c r="G68" s="168"/>
      <c r="H68" s="168"/>
      <c r="I68" s="168"/>
      <c r="J68" s="168"/>
      <c r="K68" s="168"/>
      <c r="L68" s="168"/>
      <c r="M68" s="194">
        <f t="shared" si="0"/>
      </c>
      <c r="N68">
        <f t="shared" si="1"/>
      </c>
    </row>
    <row r="69" spans="1:14" ht="15.75">
      <c r="A69" s="168"/>
      <c r="B69" s="168"/>
      <c r="C69" s="168"/>
      <c r="D69" s="168"/>
      <c r="E69" s="168"/>
      <c r="F69" s="168"/>
      <c r="G69" s="168"/>
      <c r="H69" s="168"/>
      <c r="I69" s="168"/>
      <c r="J69" s="168"/>
      <c r="K69" s="168"/>
      <c r="L69" s="168"/>
      <c r="M69" s="194">
        <f t="shared" si="0"/>
      </c>
      <c r="N69">
        <f t="shared" si="1"/>
      </c>
    </row>
    <row r="70" spans="1:14" ht="15.75">
      <c r="A70" s="168"/>
      <c r="B70" s="168"/>
      <c r="C70" s="168"/>
      <c r="D70" s="168"/>
      <c r="E70" s="168"/>
      <c r="F70" s="168"/>
      <c r="G70" s="168"/>
      <c r="H70" s="168"/>
      <c r="I70" s="168"/>
      <c r="J70" s="168"/>
      <c r="K70" s="168"/>
      <c r="L70" s="168"/>
      <c r="M70" s="194">
        <f t="shared" si="0"/>
      </c>
      <c r="N70">
        <f t="shared" si="1"/>
      </c>
    </row>
    <row r="71" spans="1:14" ht="15.75">
      <c r="A71" s="168"/>
      <c r="B71" s="168"/>
      <c r="C71" s="168"/>
      <c r="D71" s="168"/>
      <c r="E71" s="168"/>
      <c r="F71" s="168"/>
      <c r="G71" s="168"/>
      <c r="H71" s="168"/>
      <c r="I71" s="168"/>
      <c r="J71" s="168"/>
      <c r="K71" s="168"/>
      <c r="L71" s="168"/>
      <c r="M71" s="194">
        <f aca="true" t="shared" si="2" ref="M71:M134">IF(H71&lt;&gt;"","",IF(AND(L71=AA$1,AB$1&lt;&gt;""),F71,IF(AND(L71=AA$2,AB$2&lt;&gt;""),F71,IF(AND(L71=AA$3,AB$3&lt;&gt;""),F71,IF(AND(L71=AA$4,AB$4&lt;&gt;""),F71,"")))))</f>
      </c>
      <c r="N71">
        <f t="shared" si="1"/>
      </c>
    </row>
    <row r="72" spans="1:14" ht="15.75">
      <c r="A72" s="168"/>
      <c r="B72" s="168"/>
      <c r="C72" s="168"/>
      <c r="D72" s="168"/>
      <c r="E72" s="168"/>
      <c r="F72" s="168"/>
      <c r="G72" s="168"/>
      <c r="H72" s="168"/>
      <c r="I72" s="168"/>
      <c r="J72" s="168"/>
      <c r="K72" s="168"/>
      <c r="L72" s="168"/>
      <c r="M72" s="194">
        <f t="shared" si="2"/>
      </c>
      <c r="N72">
        <f t="shared" si="1"/>
      </c>
    </row>
    <row r="73" spans="1:14" ht="15.75">
      <c r="A73" s="168"/>
      <c r="B73" s="168"/>
      <c r="C73" s="168"/>
      <c r="D73" s="168"/>
      <c r="E73" s="168"/>
      <c r="F73" s="168"/>
      <c r="G73" s="168"/>
      <c r="H73" s="168"/>
      <c r="I73" s="168"/>
      <c r="J73" s="168"/>
      <c r="K73" s="168"/>
      <c r="L73" s="168"/>
      <c r="M73" s="194">
        <f t="shared" si="2"/>
      </c>
      <c r="N73">
        <f t="shared" si="1"/>
      </c>
    </row>
    <row r="74" spans="1:14" ht="15.75">
      <c r="A74" s="168"/>
      <c r="B74" s="168"/>
      <c r="C74" s="168"/>
      <c r="D74" s="168"/>
      <c r="E74" s="168"/>
      <c r="F74" s="168"/>
      <c r="G74" s="168"/>
      <c r="H74" s="168"/>
      <c r="I74" s="168"/>
      <c r="J74" s="168"/>
      <c r="K74" s="168"/>
      <c r="L74" s="168"/>
      <c r="M74" s="194">
        <f t="shared" si="2"/>
      </c>
      <c r="N74">
        <f t="shared" si="1"/>
      </c>
    </row>
    <row r="75" spans="1:14" ht="15.75">
      <c r="A75" s="168"/>
      <c r="B75" s="168"/>
      <c r="C75" s="168"/>
      <c r="D75" s="168"/>
      <c r="E75" s="168"/>
      <c r="F75" s="168"/>
      <c r="G75" s="168"/>
      <c r="H75" s="168"/>
      <c r="I75" s="168"/>
      <c r="J75" s="168"/>
      <c r="K75" s="168"/>
      <c r="L75" s="168"/>
      <c r="M75" s="194">
        <f t="shared" si="2"/>
      </c>
      <c r="N75">
        <f t="shared" si="1"/>
      </c>
    </row>
    <row r="76" spans="1:14" ht="15.75">
      <c r="A76" s="168"/>
      <c r="B76" s="168"/>
      <c r="C76" s="168"/>
      <c r="D76" s="168"/>
      <c r="E76" s="168"/>
      <c r="F76" s="168"/>
      <c r="G76" s="168"/>
      <c r="H76" s="168"/>
      <c r="I76" s="168"/>
      <c r="J76" s="168"/>
      <c r="K76" s="168"/>
      <c r="L76" s="168"/>
      <c r="M76" s="194">
        <f t="shared" si="2"/>
      </c>
      <c r="N76">
        <f aca="true" t="shared" si="3" ref="N76:N107">IF(M76="","",IF(AND(L76=AA$1,AB$1&lt;&gt;""),M76,IF(AND(L76=AA$2,AB$2&lt;&gt;""),M76,IF(AND(L76=AA$3,AB$3&lt;&gt;""),M76,IF(AND(L76=AA$4,AB$4&lt;&gt;""),M76,"")))))</f>
      </c>
    </row>
    <row r="77" spans="1:14" ht="15.75">
      <c r="A77" s="168"/>
      <c r="B77" s="168"/>
      <c r="C77" s="168"/>
      <c r="D77" s="168"/>
      <c r="E77" s="168"/>
      <c r="F77" s="168"/>
      <c r="G77" s="168"/>
      <c r="H77" s="168"/>
      <c r="I77" s="168"/>
      <c r="J77" s="168"/>
      <c r="K77" s="168"/>
      <c r="L77" s="168"/>
      <c r="M77" s="194">
        <f t="shared" si="2"/>
      </c>
      <c r="N77">
        <f t="shared" si="3"/>
      </c>
    </row>
    <row r="78" spans="1:14" ht="15.75">
      <c r="A78" s="168"/>
      <c r="B78" s="168"/>
      <c r="C78" s="168"/>
      <c r="D78" s="168"/>
      <c r="E78" s="168"/>
      <c r="F78" s="168"/>
      <c r="G78" s="168"/>
      <c r="H78" s="168"/>
      <c r="I78" s="168"/>
      <c r="J78" s="168"/>
      <c r="K78" s="168"/>
      <c r="L78" s="168"/>
      <c r="M78" s="194">
        <f t="shared" si="2"/>
      </c>
      <c r="N78">
        <f t="shared" si="3"/>
      </c>
    </row>
    <row r="79" spans="1:14" ht="15.75">
      <c r="A79" s="168"/>
      <c r="B79" s="168"/>
      <c r="C79" s="168"/>
      <c r="D79" s="168"/>
      <c r="E79" s="168"/>
      <c r="F79" s="168"/>
      <c r="G79" s="168"/>
      <c r="H79" s="168"/>
      <c r="I79" s="168"/>
      <c r="J79" s="168"/>
      <c r="K79" s="168"/>
      <c r="L79" s="168"/>
      <c r="M79" s="194">
        <f t="shared" si="2"/>
      </c>
      <c r="N79">
        <f t="shared" si="3"/>
      </c>
    </row>
    <row r="80" spans="1:14" ht="15.75">
      <c r="A80" s="168"/>
      <c r="B80" s="168"/>
      <c r="C80" s="168"/>
      <c r="D80" s="168"/>
      <c r="E80" s="168"/>
      <c r="F80" s="168"/>
      <c r="G80" s="168"/>
      <c r="H80" s="168"/>
      <c r="I80" s="168"/>
      <c r="J80" s="168"/>
      <c r="K80" s="168"/>
      <c r="L80" s="168"/>
      <c r="M80" s="194">
        <f t="shared" si="2"/>
      </c>
      <c r="N80">
        <f t="shared" si="3"/>
      </c>
    </row>
    <row r="81" spans="1:14" ht="15.75">
      <c r="A81" s="168"/>
      <c r="B81" s="168"/>
      <c r="C81" s="168"/>
      <c r="D81" s="168"/>
      <c r="E81" s="168"/>
      <c r="F81" s="168"/>
      <c r="G81" s="168"/>
      <c r="H81" s="168"/>
      <c r="I81" s="168"/>
      <c r="J81" s="168"/>
      <c r="K81" s="168"/>
      <c r="L81" s="168"/>
      <c r="M81" s="194">
        <f t="shared" si="2"/>
      </c>
      <c r="N81">
        <f t="shared" si="3"/>
      </c>
    </row>
    <row r="82" spans="1:14" ht="15.75">
      <c r="A82" s="168"/>
      <c r="B82" s="168"/>
      <c r="C82" s="168"/>
      <c r="D82" s="168"/>
      <c r="E82" s="168"/>
      <c r="F82" s="168"/>
      <c r="G82" s="168"/>
      <c r="H82" s="168"/>
      <c r="I82" s="168"/>
      <c r="J82" s="168"/>
      <c r="K82" s="168"/>
      <c r="L82" s="168"/>
      <c r="M82" s="194">
        <f t="shared" si="2"/>
      </c>
      <c r="N82">
        <f t="shared" si="3"/>
      </c>
    </row>
    <row r="83" spans="1:14" ht="15.75">
      <c r="A83" s="168"/>
      <c r="B83" s="168"/>
      <c r="C83" s="168"/>
      <c r="D83" s="168"/>
      <c r="E83" s="168"/>
      <c r="F83" s="168"/>
      <c r="G83" s="168"/>
      <c r="H83" s="168"/>
      <c r="I83" s="168"/>
      <c r="J83" s="168"/>
      <c r="K83" s="168"/>
      <c r="L83" s="168"/>
      <c r="M83" s="194">
        <f t="shared" si="2"/>
      </c>
      <c r="N83">
        <f t="shared" si="3"/>
      </c>
    </row>
    <row r="84" spans="1:14" ht="15.75">
      <c r="A84" s="168"/>
      <c r="B84" s="168"/>
      <c r="C84" s="168"/>
      <c r="D84" s="168"/>
      <c r="E84" s="168"/>
      <c r="F84" s="168"/>
      <c r="G84" s="168"/>
      <c r="H84" s="168"/>
      <c r="I84" s="168"/>
      <c r="J84" s="168"/>
      <c r="K84" s="168"/>
      <c r="L84" s="168"/>
      <c r="M84" s="194">
        <f t="shared" si="2"/>
      </c>
      <c r="N84">
        <f t="shared" si="3"/>
      </c>
    </row>
    <row r="85" spans="1:14" ht="15.75">
      <c r="A85" s="168"/>
      <c r="B85" s="168"/>
      <c r="C85" s="168"/>
      <c r="D85" s="168"/>
      <c r="E85" s="168"/>
      <c r="F85" s="168"/>
      <c r="G85" s="168"/>
      <c r="H85" s="168"/>
      <c r="I85" s="168"/>
      <c r="J85" s="168"/>
      <c r="K85" s="168"/>
      <c r="L85" s="168"/>
      <c r="M85" s="194">
        <f t="shared" si="2"/>
      </c>
      <c r="N85">
        <f t="shared" si="3"/>
      </c>
    </row>
    <row r="86" spans="1:14" ht="15.75">
      <c r="A86" s="168"/>
      <c r="B86" s="168"/>
      <c r="C86" s="168"/>
      <c r="D86" s="168"/>
      <c r="E86" s="168"/>
      <c r="F86" s="168"/>
      <c r="G86" s="168"/>
      <c r="H86" s="168"/>
      <c r="I86" s="168"/>
      <c r="J86" s="168"/>
      <c r="K86" s="168"/>
      <c r="L86" s="168"/>
      <c r="M86" s="194">
        <f t="shared" si="2"/>
      </c>
      <c r="N86">
        <f t="shared" si="3"/>
      </c>
    </row>
    <row r="87" spans="1:14" ht="15.75">
      <c r="A87" s="168"/>
      <c r="B87" s="168"/>
      <c r="C87" s="168"/>
      <c r="D87" s="168"/>
      <c r="E87" s="168"/>
      <c r="F87" s="168"/>
      <c r="G87" s="168"/>
      <c r="H87" s="168"/>
      <c r="I87" s="168"/>
      <c r="J87" s="168"/>
      <c r="K87" s="168"/>
      <c r="L87" s="168"/>
      <c r="M87" s="194">
        <f t="shared" si="2"/>
      </c>
      <c r="N87">
        <f t="shared" si="3"/>
      </c>
    </row>
    <row r="88" spans="1:14" ht="15.75">
      <c r="A88" s="168"/>
      <c r="B88" s="168"/>
      <c r="C88" s="168"/>
      <c r="D88" s="168"/>
      <c r="E88" s="168"/>
      <c r="F88" s="168"/>
      <c r="G88" s="168"/>
      <c r="H88" s="168"/>
      <c r="I88" s="168"/>
      <c r="J88" s="168"/>
      <c r="K88" s="168"/>
      <c r="L88" s="168"/>
      <c r="M88" s="194">
        <f t="shared" si="2"/>
      </c>
      <c r="N88">
        <f t="shared" si="3"/>
      </c>
    </row>
    <row r="89" spans="1:14" ht="15.75">
      <c r="A89" s="168"/>
      <c r="B89" s="168"/>
      <c r="C89" s="168"/>
      <c r="D89" s="168"/>
      <c r="E89" s="168"/>
      <c r="F89" s="168"/>
      <c r="G89" s="168"/>
      <c r="H89" s="168"/>
      <c r="I89" s="168"/>
      <c r="J89" s="168"/>
      <c r="K89" s="168"/>
      <c r="L89" s="168"/>
      <c r="M89" s="194">
        <f t="shared" si="2"/>
      </c>
      <c r="N89">
        <f t="shared" si="3"/>
      </c>
    </row>
    <row r="90" spans="1:14" ht="15.75">
      <c r="A90" s="168"/>
      <c r="B90" s="168"/>
      <c r="C90" s="168"/>
      <c r="D90" s="168"/>
      <c r="E90" s="168"/>
      <c r="F90" s="168"/>
      <c r="G90" s="168"/>
      <c r="H90" s="168"/>
      <c r="I90" s="168"/>
      <c r="J90" s="168"/>
      <c r="K90" s="168"/>
      <c r="L90" s="168"/>
      <c r="M90" s="194">
        <f t="shared" si="2"/>
      </c>
      <c r="N90">
        <f t="shared" si="3"/>
      </c>
    </row>
    <row r="91" spans="1:14" ht="15.75">
      <c r="A91" s="168"/>
      <c r="B91" s="168"/>
      <c r="C91" s="168"/>
      <c r="D91" s="168"/>
      <c r="E91" s="168"/>
      <c r="F91" s="168"/>
      <c r="G91" s="168"/>
      <c r="H91" s="168"/>
      <c r="I91" s="168"/>
      <c r="J91" s="168"/>
      <c r="K91" s="168"/>
      <c r="L91" s="168"/>
      <c r="M91" s="194">
        <f t="shared" si="2"/>
      </c>
      <c r="N91">
        <f t="shared" si="3"/>
      </c>
    </row>
    <row r="92" spans="1:14" ht="15.75">
      <c r="A92" s="168"/>
      <c r="B92" s="168"/>
      <c r="C92" s="168"/>
      <c r="D92" s="168"/>
      <c r="E92" s="168"/>
      <c r="F92" s="168"/>
      <c r="G92" s="168"/>
      <c r="H92" s="168"/>
      <c r="I92" s="168"/>
      <c r="J92" s="168"/>
      <c r="K92" s="168"/>
      <c r="L92" s="168"/>
      <c r="M92" s="194">
        <f t="shared" si="2"/>
      </c>
      <c r="N92">
        <f t="shared" si="3"/>
      </c>
    </row>
    <row r="93" spans="1:14" ht="15.75">
      <c r="A93" s="168"/>
      <c r="B93" s="168"/>
      <c r="C93" s="168"/>
      <c r="D93" s="168"/>
      <c r="E93" s="168"/>
      <c r="F93" s="168"/>
      <c r="G93" s="168"/>
      <c r="H93" s="168"/>
      <c r="I93" s="168"/>
      <c r="J93" s="168"/>
      <c r="K93" s="168"/>
      <c r="L93" s="168"/>
      <c r="M93" s="194">
        <f t="shared" si="2"/>
      </c>
      <c r="N93">
        <f t="shared" si="3"/>
      </c>
    </row>
    <row r="94" spans="1:14" ht="15.75">
      <c r="A94" s="168"/>
      <c r="B94" s="168"/>
      <c r="C94" s="168"/>
      <c r="D94" s="168"/>
      <c r="E94" s="168"/>
      <c r="F94" s="168"/>
      <c r="G94" s="168"/>
      <c r="H94" s="168"/>
      <c r="I94" s="168"/>
      <c r="J94" s="168"/>
      <c r="K94" s="168"/>
      <c r="L94" s="168"/>
      <c r="M94" s="194">
        <f t="shared" si="2"/>
      </c>
      <c r="N94">
        <f t="shared" si="3"/>
      </c>
    </row>
    <row r="95" spans="1:14" ht="15.75">
      <c r="A95" s="168"/>
      <c r="B95" s="168"/>
      <c r="C95" s="168"/>
      <c r="D95" s="168"/>
      <c r="E95" s="168"/>
      <c r="F95" s="168"/>
      <c r="G95" s="168"/>
      <c r="H95" s="168"/>
      <c r="I95" s="168"/>
      <c r="J95" s="168"/>
      <c r="K95" s="168"/>
      <c r="L95" s="168"/>
      <c r="M95" s="194">
        <f t="shared" si="2"/>
      </c>
      <c r="N95">
        <f t="shared" si="3"/>
      </c>
    </row>
    <row r="96" spans="1:14" ht="15.75">
      <c r="A96" s="168"/>
      <c r="B96" s="168"/>
      <c r="C96" s="168"/>
      <c r="D96" s="168"/>
      <c r="E96" s="168"/>
      <c r="F96" s="168"/>
      <c r="G96" s="168"/>
      <c r="H96" s="168"/>
      <c r="I96" s="168"/>
      <c r="J96" s="168"/>
      <c r="K96" s="168"/>
      <c r="L96" s="168"/>
      <c r="M96" s="194">
        <f t="shared" si="2"/>
      </c>
      <c r="N96">
        <f t="shared" si="3"/>
      </c>
    </row>
    <row r="97" spans="1:14" ht="15.75">
      <c r="A97" s="168"/>
      <c r="B97" s="168"/>
      <c r="C97" s="168"/>
      <c r="D97" s="168"/>
      <c r="E97" s="168"/>
      <c r="F97" s="168"/>
      <c r="G97" s="168"/>
      <c r="H97" s="168"/>
      <c r="I97" s="168"/>
      <c r="J97" s="168"/>
      <c r="K97" s="168"/>
      <c r="L97" s="168"/>
      <c r="M97" s="194">
        <f t="shared" si="2"/>
      </c>
      <c r="N97">
        <f t="shared" si="3"/>
      </c>
    </row>
    <row r="98" spans="1:14" ht="15.75">
      <c r="A98" s="168"/>
      <c r="B98" s="168"/>
      <c r="C98" s="168"/>
      <c r="D98" s="168"/>
      <c r="E98" s="168"/>
      <c r="F98" s="168"/>
      <c r="G98" s="168"/>
      <c r="H98" s="168"/>
      <c r="I98" s="168"/>
      <c r="J98" s="168"/>
      <c r="K98" s="168"/>
      <c r="L98" s="168"/>
      <c r="M98" s="194">
        <f t="shared" si="2"/>
      </c>
      <c r="N98">
        <f t="shared" si="3"/>
      </c>
    </row>
    <row r="99" spans="1:14" ht="15.75">
      <c r="A99" s="168"/>
      <c r="B99" s="168"/>
      <c r="C99" s="168"/>
      <c r="D99" s="168"/>
      <c r="E99" s="168"/>
      <c r="F99" s="168"/>
      <c r="G99" s="168"/>
      <c r="H99" s="168"/>
      <c r="I99" s="168"/>
      <c r="J99" s="168"/>
      <c r="K99" s="168"/>
      <c r="L99" s="168"/>
      <c r="M99" s="194">
        <f t="shared" si="2"/>
      </c>
      <c r="N99">
        <f t="shared" si="3"/>
      </c>
    </row>
    <row r="100" spans="1:14" ht="15.75">
      <c r="A100" s="168"/>
      <c r="B100" s="168"/>
      <c r="C100" s="168"/>
      <c r="D100" s="168"/>
      <c r="E100" s="168"/>
      <c r="F100" s="168"/>
      <c r="G100" s="168"/>
      <c r="H100" s="168"/>
      <c r="I100" s="168"/>
      <c r="J100" s="168"/>
      <c r="K100" s="168"/>
      <c r="L100" s="168"/>
      <c r="M100" s="194">
        <f t="shared" si="2"/>
      </c>
      <c r="N100">
        <f t="shared" si="3"/>
      </c>
    </row>
    <row r="101" spans="1:14" ht="15.75">
      <c r="A101" s="168"/>
      <c r="B101" s="168"/>
      <c r="C101" s="168"/>
      <c r="D101" s="168"/>
      <c r="E101" s="168"/>
      <c r="F101" s="168"/>
      <c r="G101" s="168"/>
      <c r="H101" s="168"/>
      <c r="I101" s="168"/>
      <c r="J101" s="168"/>
      <c r="K101" s="168"/>
      <c r="L101" s="168"/>
      <c r="M101" s="194">
        <f t="shared" si="2"/>
      </c>
      <c r="N101">
        <f t="shared" si="3"/>
      </c>
    </row>
    <row r="102" spans="1:14" ht="15.75">
      <c r="A102" s="168"/>
      <c r="B102" s="168"/>
      <c r="C102" s="168"/>
      <c r="D102" s="168"/>
      <c r="E102" s="168"/>
      <c r="F102" s="168"/>
      <c r="G102" s="168"/>
      <c r="H102" s="168"/>
      <c r="I102" s="168"/>
      <c r="J102" s="168"/>
      <c r="K102" s="168"/>
      <c r="L102" s="168"/>
      <c r="M102" s="194">
        <f t="shared" si="2"/>
      </c>
      <c r="N102">
        <f t="shared" si="3"/>
      </c>
    </row>
    <row r="103" spans="1:14" ht="15.75">
      <c r="A103" s="168"/>
      <c r="B103" s="168"/>
      <c r="C103" s="168"/>
      <c r="D103" s="168"/>
      <c r="E103" s="168"/>
      <c r="F103" s="168"/>
      <c r="G103" s="168"/>
      <c r="H103" s="168"/>
      <c r="I103" s="168"/>
      <c r="J103" s="168"/>
      <c r="K103" s="168"/>
      <c r="L103" s="168"/>
      <c r="M103" s="194">
        <f t="shared" si="2"/>
      </c>
      <c r="N103">
        <f t="shared" si="3"/>
      </c>
    </row>
    <row r="104" spans="1:14" ht="15.75">
      <c r="A104" s="168"/>
      <c r="B104" s="168"/>
      <c r="C104" s="168"/>
      <c r="D104" s="168"/>
      <c r="E104" s="168"/>
      <c r="F104" s="168"/>
      <c r="G104" s="168"/>
      <c r="H104" s="168"/>
      <c r="I104" s="168"/>
      <c r="J104" s="168"/>
      <c r="K104" s="168"/>
      <c r="L104" s="168"/>
      <c r="M104" s="194">
        <f t="shared" si="2"/>
      </c>
      <c r="N104">
        <f t="shared" si="3"/>
      </c>
    </row>
    <row r="105" spans="1:14" ht="15.75">
      <c r="A105" s="168"/>
      <c r="B105" s="168"/>
      <c r="C105" s="168"/>
      <c r="D105" s="168"/>
      <c r="E105" s="168"/>
      <c r="F105" s="168"/>
      <c r="G105" s="168"/>
      <c r="H105" s="168"/>
      <c r="I105" s="168"/>
      <c r="J105" s="168"/>
      <c r="K105" s="168"/>
      <c r="L105" s="168"/>
      <c r="M105" s="194">
        <f t="shared" si="2"/>
      </c>
      <c r="N105">
        <f t="shared" si="3"/>
      </c>
    </row>
    <row r="106" spans="1:14" ht="15.75">
      <c r="A106" s="168"/>
      <c r="B106" s="168"/>
      <c r="C106" s="168"/>
      <c r="D106" s="168"/>
      <c r="E106" s="168"/>
      <c r="F106" s="168"/>
      <c r="G106" s="168"/>
      <c r="H106" s="168"/>
      <c r="I106" s="168"/>
      <c r="J106" s="168"/>
      <c r="K106" s="168"/>
      <c r="L106" s="168"/>
      <c r="M106" s="194">
        <f t="shared" si="2"/>
      </c>
      <c r="N106">
        <f t="shared" si="3"/>
      </c>
    </row>
    <row r="107" spans="1:14" ht="15.75">
      <c r="A107" s="168"/>
      <c r="B107" s="168"/>
      <c r="C107" s="168"/>
      <c r="D107" s="168"/>
      <c r="E107" s="168"/>
      <c r="F107" s="168"/>
      <c r="G107" s="168"/>
      <c r="H107" s="168"/>
      <c r="I107" s="168"/>
      <c r="J107" s="168"/>
      <c r="K107" s="168"/>
      <c r="L107" s="168"/>
      <c r="M107" s="194">
        <f t="shared" si="2"/>
      </c>
      <c r="N107">
        <f t="shared" si="3"/>
      </c>
    </row>
    <row r="108" spans="1:14" ht="15.75">
      <c r="A108" s="168"/>
      <c r="B108" s="168"/>
      <c r="C108" s="168"/>
      <c r="D108" s="168"/>
      <c r="E108" s="168"/>
      <c r="F108" s="168"/>
      <c r="G108" s="168"/>
      <c r="H108" s="168"/>
      <c r="I108" s="168"/>
      <c r="J108" s="168"/>
      <c r="K108" s="168"/>
      <c r="L108" s="168"/>
      <c r="M108" s="194">
        <f t="shared" si="2"/>
      </c>
      <c r="N108">
        <f aca="true" t="shared" si="4" ref="N108:N139">IF(M108="","",IF(AND(L108=AA$1,AB$1&lt;&gt;""),M108,IF(AND(L108=AA$2,AB$2&lt;&gt;""),M108,IF(AND(L108=AA$3,AB$3&lt;&gt;""),M108,IF(AND(L108=AA$4,AB$4&lt;&gt;""),M108,"")))))</f>
      </c>
    </row>
    <row r="109" spans="1:14" ht="15.75">
      <c r="A109" s="168"/>
      <c r="B109" s="168"/>
      <c r="C109" s="168"/>
      <c r="D109" s="168"/>
      <c r="E109" s="168"/>
      <c r="F109" s="168"/>
      <c r="G109" s="168"/>
      <c r="H109" s="168"/>
      <c r="I109" s="168"/>
      <c r="J109" s="168"/>
      <c r="K109" s="168"/>
      <c r="L109" s="168"/>
      <c r="M109" s="194">
        <f t="shared" si="2"/>
      </c>
      <c r="N109">
        <f t="shared" si="4"/>
      </c>
    </row>
    <row r="110" spans="1:14" ht="15.75">
      <c r="A110" s="168"/>
      <c r="B110" s="168"/>
      <c r="C110" s="168"/>
      <c r="D110" s="168"/>
      <c r="E110" s="168"/>
      <c r="F110" s="168"/>
      <c r="G110" s="168"/>
      <c r="H110" s="168"/>
      <c r="I110" s="168"/>
      <c r="J110" s="168"/>
      <c r="K110" s="168"/>
      <c r="L110" s="168"/>
      <c r="M110" s="194">
        <f t="shared" si="2"/>
      </c>
      <c r="N110">
        <f t="shared" si="4"/>
      </c>
    </row>
    <row r="111" spans="1:14" ht="15.75">
      <c r="A111" s="168"/>
      <c r="B111" s="168"/>
      <c r="C111" s="168"/>
      <c r="D111" s="168"/>
      <c r="E111" s="168"/>
      <c r="F111" s="168"/>
      <c r="G111" s="168"/>
      <c r="H111" s="168"/>
      <c r="I111" s="168"/>
      <c r="J111" s="168"/>
      <c r="K111" s="168"/>
      <c r="L111" s="168"/>
      <c r="M111" s="194">
        <f t="shared" si="2"/>
      </c>
      <c r="N111">
        <f t="shared" si="4"/>
      </c>
    </row>
    <row r="112" spans="1:14" ht="15.75">
      <c r="A112" s="168"/>
      <c r="B112" s="168"/>
      <c r="C112" s="168"/>
      <c r="D112" s="168"/>
      <c r="E112" s="168"/>
      <c r="F112" s="168"/>
      <c r="G112" s="168"/>
      <c r="H112" s="168"/>
      <c r="I112" s="168"/>
      <c r="J112" s="168"/>
      <c r="K112" s="168"/>
      <c r="L112" s="168"/>
      <c r="M112" s="194">
        <f t="shared" si="2"/>
      </c>
      <c r="N112">
        <f t="shared" si="4"/>
      </c>
    </row>
    <row r="113" spans="1:14" ht="15.75">
      <c r="A113" s="168"/>
      <c r="B113" s="168"/>
      <c r="C113" s="168"/>
      <c r="D113" s="168"/>
      <c r="E113" s="168"/>
      <c r="F113" s="168"/>
      <c r="G113" s="168"/>
      <c r="H113" s="168"/>
      <c r="I113" s="168"/>
      <c r="J113" s="168"/>
      <c r="K113" s="168"/>
      <c r="L113" s="168"/>
      <c r="M113" s="194">
        <f t="shared" si="2"/>
      </c>
      <c r="N113">
        <f t="shared" si="4"/>
      </c>
    </row>
    <row r="114" spans="1:14" ht="15.75">
      <c r="A114" s="168"/>
      <c r="B114" s="168"/>
      <c r="C114" s="168"/>
      <c r="D114" s="168"/>
      <c r="E114" s="168"/>
      <c r="F114" s="168"/>
      <c r="G114" s="168"/>
      <c r="H114" s="168"/>
      <c r="I114" s="168"/>
      <c r="J114" s="168"/>
      <c r="K114" s="168"/>
      <c r="L114" s="168"/>
      <c r="M114" s="194">
        <f t="shared" si="2"/>
      </c>
      <c r="N114">
        <f t="shared" si="4"/>
      </c>
    </row>
    <row r="115" spans="1:14" ht="15.75">
      <c r="A115" s="168"/>
      <c r="B115" s="168"/>
      <c r="C115" s="168"/>
      <c r="D115" s="168"/>
      <c r="E115" s="168"/>
      <c r="F115" s="168"/>
      <c r="G115" s="168"/>
      <c r="H115" s="168"/>
      <c r="I115" s="168"/>
      <c r="J115" s="168"/>
      <c r="K115" s="168"/>
      <c r="L115" s="168"/>
      <c r="M115" s="194">
        <f t="shared" si="2"/>
      </c>
      <c r="N115">
        <f t="shared" si="4"/>
      </c>
    </row>
    <row r="116" spans="1:14" ht="15.75">
      <c r="A116" s="168"/>
      <c r="B116" s="168"/>
      <c r="C116" s="168"/>
      <c r="D116" s="168"/>
      <c r="E116" s="168"/>
      <c r="F116" s="168"/>
      <c r="G116" s="168"/>
      <c r="H116" s="168"/>
      <c r="I116" s="168"/>
      <c r="J116" s="168"/>
      <c r="K116" s="168"/>
      <c r="L116" s="168"/>
      <c r="M116" s="194">
        <f t="shared" si="2"/>
      </c>
      <c r="N116">
        <f t="shared" si="4"/>
      </c>
    </row>
    <row r="117" spans="1:14" ht="15.75">
      <c r="A117" s="168"/>
      <c r="B117" s="168"/>
      <c r="C117" s="168"/>
      <c r="D117" s="168"/>
      <c r="E117" s="168"/>
      <c r="F117" s="168"/>
      <c r="G117" s="168"/>
      <c r="H117" s="168"/>
      <c r="I117" s="168"/>
      <c r="J117" s="168"/>
      <c r="K117" s="168"/>
      <c r="L117" s="168"/>
      <c r="M117" s="194">
        <f t="shared" si="2"/>
      </c>
      <c r="N117">
        <f t="shared" si="4"/>
      </c>
    </row>
    <row r="118" spans="1:14" ht="15.75">
      <c r="A118" s="168"/>
      <c r="B118" s="168"/>
      <c r="C118" s="168"/>
      <c r="D118" s="168"/>
      <c r="E118" s="168"/>
      <c r="F118" s="168"/>
      <c r="G118" s="168"/>
      <c r="H118" s="168"/>
      <c r="I118" s="168"/>
      <c r="J118" s="168"/>
      <c r="K118" s="168"/>
      <c r="L118" s="168"/>
      <c r="M118" s="194">
        <f t="shared" si="2"/>
      </c>
      <c r="N118">
        <f t="shared" si="4"/>
      </c>
    </row>
    <row r="119" spans="1:14" ht="15.75">
      <c r="A119" s="168"/>
      <c r="B119" s="168"/>
      <c r="C119" s="168"/>
      <c r="D119" s="168"/>
      <c r="E119" s="168"/>
      <c r="F119" s="168"/>
      <c r="G119" s="168"/>
      <c r="H119" s="168"/>
      <c r="I119" s="168"/>
      <c r="J119" s="168"/>
      <c r="K119" s="168"/>
      <c r="L119" s="168"/>
      <c r="M119" s="194">
        <f t="shared" si="2"/>
      </c>
      <c r="N119">
        <f t="shared" si="4"/>
      </c>
    </row>
    <row r="120" spans="1:14" ht="15.75">
      <c r="A120" s="168"/>
      <c r="B120" s="168"/>
      <c r="C120" s="168"/>
      <c r="D120" s="168"/>
      <c r="E120" s="168"/>
      <c r="F120" s="168"/>
      <c r="G120" s="168"/>
      <c r="H120" s="168"/>
      <c r="I120" s="168"/>
      <c r="J120" s="168"/>
      <c r="K120" s="168"/>
      <c r="L120" s="168"/>
      <c r="M120" s="194">
        <f t="shared" si="2"/>
      </c>
      <c r="N120">
        <f t="shared" si="4"/>
      </c>
    </row>
    <row r="121" spans="1:14" ht="15.75">
      <c r="A121" s="168"/>
      <c r="B121" s="168"/>
      <c r="C121" s="168"/>
      <c r="D121" s="168"/>
      <c r="E121" s="168"/>
      <c r="F121" s="168"/>
      <c r="G121" s="168"/>
      <c r="H121" s="168"/>
      <c r="I121" s="168"/>
      <c r="J121" s="168"/>
      <c r="K121" s="168"/>
      <c r="L121" s="168"/>
      <c r="M121" s="194">
        <f t="shared" si="2"/>
      </c>
      <c r="N121">
        <f t="shared" si="4"/>
      </c>
    </row>
    <row r="122" spans="1:14" ht="15.75">
      <c r="A122" s="168"/>
      <c r="B122" s="168"/>
      <c r="C122" s="168"/>
      <c r="D122" s="168"/>
      <c r="E122" s="168"/>
      <c r="F122" s="168"/>
      <c r="G122" s="168"/>
      <c r="H122" s="168"/>
      <c r="I122" s="168"/>
      <c r="J122" s="168"/>
      <c r="K122" s="168"/>
      <c r="L122" s="168"/>
      <c r="M122" s="194">
        <f t="shared" si="2"/>
      </c>
      <c r="N122">
        <f t="shared" si="4"/>
      </c>
    </row>
    <row r="123" spans="1:14" ht="15.75">
      <c r="A123" s="168"/>
      <c r="B123" s="168"/>
      <c r="C123" s="168"/>
      <c r="D123" s="168"/>
      <c r="E123" s="168"/>
      <c r="F123" s="168"/>
      <c r="G123" s="168"/>
      <c r="H123" s="168"/>
      <c r="I123" s="168"/>
      <c r="J123" s="168"/>
      <c r="K123" s="168"/>
      <c r="L123" s="168"/>
      <c r="M123" s="194">
        <f t="shared" si="2"/>
      </c>
      <c r="N123">
        <f t="shared" si="4"/>
      </c>
    </row>
    <row r="124" spans="1:13" ht="15.75">
      <c r="A124" s="168"/>
      <c r="B124" s="168"/>
      <c r="C124" s="168"/>
      <c r="D124" s="168"/>
      <c r="E124" s="168"/>
      <c r="F124" s="168"/>
      <c r="G124" s="168"/>
      <c r="H124" s="168"/>
      <c r="I124" s="168"/>
      <c r="J124" s="168"/>
      <c r="K124" s="168"/>
      <c r="L124" s="168"/>
      <c r="M124" s="194">
        <f t="shared" si="2"/>
      </c>
    </row>
    <row r="125" spans="1:13" ht="15.75">
      <c r="A125" s="168"/>
      <c r="B125" s="168"/>
      <c r="C125" s="168"/>
      <c r="D125" s="168"/>
      <c r="E125" s="168"/>
      <c r="F125" s="168"/>
      <c r="G125" s="168"/>
      <c r="H125" s="168"/>
      <c r="I125" s="168"/>
      <c r="J125" s="168"/>
      <c r="K125" s="168"/>
      <c r="L125" s="168"/>
      <c r="M125" s="194">
        <f t="shared" si="2"/>
      </c>
    </row>
    <row r="126" spans="1:13" ht="15.75">
      <c r="A126" s="168"/>
      <c r="B126" s="168"/>
      <c r="C126" s="168"/>
      <c r="D126" s="168"/>
      <c r="E126" s="168"/>
      <c r="F126" s="168"/>
      <c r="G126" s="168"/>
      <c r="H126" s="168"/>
      <c r="I126" s="168"/>
      <c r="J126" s="168"/>
      <c r="K126" s="168"/>
      <c r="L126" s="168"/>
      <c r="M126" s="194">
        <f t="shared" si="2"/>
      </c>
    </row>
    <row r="127" spans="1:13" ht="15.75">
      <c r="A127" s="168"/>
      <c r="B127" s="168"/>
      <c r="C127" s="168"/>
      <c r="D127" s="168"/>
      <c r="E127" s="168"/>
      <c r="F127" s="168"/>
      <c r="G127" s="168"/>
      <c r="H127" s="168"/>
      <c r="I127" s="168"/>
      <c r="J127" s="168"/>
      <c r="K127" s="168"/>
      <c r="L127" s="168"/>
      <c r="M127" s="194">
        <f t="shared" si="2"/>
      </c>
    </row>
    <row r="128" spans="1:13" ht="15.75">
      <c r="A128" s="168"/>
      <c r="B128" s="168"/>
      <c r="C128" s="168"/>
      <c r="D128" s="168"/>
      <c r="E128" s="168"/>
      <c r="F128" s="168"/>
      <c r="G128" s="168"/>
      <c r="H128" s="168"/>
      <c r="I128" s="168"/>
      <c r="J128" s="168"/>
      <c r="K128" s="168"/>
      <c r="L128" s="168"/>
      <c r="M128" s="194">
        <f t="shared" si="2"/>
      </c>
    </row>
    <row r="129" spans="1:13" ht="15.75">
      <c r="A129" s="168"/>
      <c r="B129" s="168"/>
      <c r="C129" s="168"/>
      <c r="D129" s="168"/>
      <c r="E129" s="168"/>
      <c r="F129" s="168"/>
      <c r="G129" s="168"/>
      <c r="H129" s="168"/>
      <c r="I129" s="168"/>
      <c r="J129" s="168"/>
      <c r="K129" s="168"/>
      <c r="L129" s="168"/>
      <c r="M129" s="194">
        <f t="shared" si="2"/>
      </c>
    </row>
    <row r="130" spans="1:13" ht="15.75">
      <c r="A130" s="168"/>
      <c r="B130" s="168"/>
      <c r="C130" s="168"/>
      <c r="D130" s="168"/>
      <c r="E130" s="168"/>
      <c r="F130" s="168"/>
      <c r="G130" s="168"/>
      <c r="H130" s="168"/>
      <c r="I130" s="168"/>
      <c r="J130" s="168"/>
      <c r="K130" s="168"/>
      <c r="L130" s="168"/>
      <c r="M130" s="194">
        <f t="shared" si="2"/>
      </c>
    </row>
    <row r="131" spans="1:13" ht="15.75">
      <c r="A131" s="168"/>
      <c r="B131" s="168"/>
      <c r="C131" s="168"/>
      <c r="D131" s="168"/>
      <c r="E131" s="168"/>
      <c r="F131" s="168"/>
      <c r="G131" s="168"/>
      <c r="H131" s="168"/>
      <c r="I131" s="168"/>
      <c r="J131" s="168"/>
      <c r="K131" s="168"/>
      <c r="L131" s="168"/>
      <c r="M131" s="194">
        <f t="shared" si="2"/>
      </c>
    </row>
    <row r="132" spans="1:13" ht="15.75">
      <c r="A132" s="168"/>
      <c r="B132" s="168"/>
      <c r="C132" s="168"/>
      <c r="D132" s="168"/>
      <c r="E132" s="168"/>
      <c r="F132" s="168"/>
      <c r="G132" s="168"/>
      <c r="H132" s="168"/>
      <c r="I132" s="168"/>
      <c r="J132" s="168"/>
      <c r="K132" s="168"/>
      <c r="L132" s="168"/>
      <c r="M132" s="194">
        <f t="shared" si="2"/>
      </c>
    </row>
    <row r="133" spans="1:13" ht="15.75">
      <c r="A133" s="168"/>
      <c r="B133" s="168"/>
      <c r="C133" s="168"/>
      <c r="D133" s="168"/>
      <c r="E133" s="168"/>
      <c r="F133" s="168"/>
      <c r="G133" s="168"/>
      <c r="H133" s="168"/>
      <c r="I133" s="168"/>
      <c r="J133" s="168"/>
      <c r="K133" s="168"/>
      <c r="L133" s="168"/>
      <c r="M133" s="194">
        <f t="shared" si="2"/>
      </c>
    </row>
    <row r="134" spans="1:13" ht="15.75">
      <c r="A134" s="168"/>
      <c r="B134" s="168"/>
      <c r="C134" s="168"/>
      <c r="D134" s="168"/>
      <c r="E134" s="168"/>
      <c r="F134" s="168"/>
      <c r="G134" s="168"/>
      <c r="H134" s="168"/>
      <c r="I134" s="168"/>
      <c r="J134" s="168"/>
      <c r="K134" s="168"/>
      <c r="L134" s="168"/>
      <c r="M134" s="194">
        <f t="shared" si="2"/>
      </c>
    </row>
    <row r="135" spans="1:13" ht="15.75">
      <c r="A135" s="168"/>
      <c r="B135" s="168"/>
      <c r="C135" s="168"/>
      <c r="D135" s="168"/>
      <c r="E135" s="168"/>
      <c r="F135" s="168"/>
      <c r="G135" s="168"/>
      <c r="H135" s="168"/>
      <c r="I135" s="168"/>
      <c r="J135" s="168"/>
      <c r="K135" s="168"/>
      <c r="L135" s="168"/>
      <c r="M135" s="194">
        <f aca="true" t="shared" si="5" ref="M135:M198">IF(H135&lt;&gt;"","",IF(AND(L135=AA$1,AB$1&lt;&gt;""),F135,IF(AND(L135=AA$2,AB$2&lt;&gt;""),F135,IF(AND(L135=AA$3,AB$3&lt;&gt;""),F135,IF(AND(L135=AA$4,AB$4&lt;&gt;""),F135,"")))))</f>
      </c>
    </row>
    <row r="136" spans="1:13" ht="15.75">
      <c r="A136" s="168"/>
      <c r="B136" s="168"/>
      <c r="C136" s="168"/>
      <c r="D136" s="168"/>
      <c r="E136" s="168"/>
      <c r="F136" s="168"/>
      <c r="G136" s="168"/>
      <c r="H136" s="168"/>
      <c r="I136" s="168"/>
      <c r="J136" s="168"/>
      <c r="K136" s="168"/>
      <c r="L136" s="168"/>
      <c r="M136" s="194">
        <f t="shared" si="5"/>
      </c>
    </row>
    <row r="137" spans="1:13" ht="15.75">
      <c r="A137" s="168"/>
      <c r="B137" s="168"/>
      <c r="C137" s="168"/>
      <c r="D137" s="168"/>
      <c r="E137" s="168"/>
      <c r="F137" s="168"/>
      <c r="G137" s="168"/>
      <c r="H137" s="168"/>
      <c r="I137" s="168"/>
      <c r="J137" s="168"/>
      <c r="K137" s="168"/>
      <c r="L137" s="168"/>
      <c r="M137" s="194">
        <f t="shared" si="5"/>
      </c>
    </row>
    <row r="138" spans="1:13" ht="15.75">
      <c r="A138" s="168"/>
      <c r="B138" s="168"/>
      <c r="C138" s="168"/>
      <c r="D138" s="168"/>
      <c r="E138" s="168"/>
      <c r="F138" s="168"/>
      <c r="G138" s="168"/>
      <c r="H138" s="168"/>
      <c r="I138" s="168"/>
      <c r="J138" s="168"/>
      <c r="K138" s="168"/>
      <c r="L138" s="168"/>
      <c r="M138" s="194">
        <f t="shared" si="5"/>
      </c>
    </row>
    <row r="139" spans="1:13" ht="15.75">
      <c r="A139" s="168"/>
      <c r="B139" s="168"/>
      <c r="C139" s="168"/>
      <c r="D139" s="168"/>
      <c r="E139" s="168"/>
      <c r="F139" s="168"/>
      <c r="G139" s="168"/>
      <c r="H139" s="168"/>
      <c r="I139" s="168"/>
      <c r="J139" s="168"/>
      <c r="K139" s="168"/>
      <c r="L139" s="168"/>
      <c r="M139" s="194">
        <f t="shared" si="5"/>
      </c>
    </row>
    <row r="140" spans="1:13" ht="15.75">
      <c r="A140" s="168"/>
      <c r="B140" s="168"/>
      <c r="C140" s="168"/>
      <c r="D140" s="168"/>
      <c r="E140" s="168"/>
      <c r="F140" s="168"/>
      <c r="G140" s="168"/>
      <c r="H140" s="168"/>
      <c r="I140" s="168"/>
      <c r="J140" s="168"/>
      <c r="K140" s="168"/>
      <c r="L140" s="168"/>
      <c r="M140" s="194">
        <f t="shared" si="5"/>
      </c>
    </row>
    <row r="141" spans="1:13" ht="15.75">
      <c r="A141" s="168"/>
      <c r="B141" s="168"/>
      <c r="C141" s="168"/>
      <c r="D141" s="168"/>
      <c r="E141" s="168"/>
      <c r="F141" s="168"/>
      <c r="G141" s="168"/>
      <c r="H141" s="168"/>
      <c r="I141" s="168"/>
      <c r="J141" s="168"/>
      <c r="K141" s="168"/>
      <c r="L141" s="168"/>
      <c r="M141" s="194">
        <f t="shared" si="5"/>
      </c>
    </row>
    <row r="142" spans="1:13" ht="15.75">
      <c r="A142" s="168"/>
      <c r="B142" s="168"/>
      <c r="C142" s="168"/>
      <c r="D142" s="168"/>
      <c r="E142" s="168"/>
      <c r="F142" s="168"/>
      <c r="G142" s="168"/>
      <c r="H142" s="168"/>
      <c r="I142" s="168"/>
      <c r="J142" s="168"/>
      <c r="K142" s="168"/>
      <c r="L142" s="168"/>
      <c r="M142" s="194">
        <f t="shared" si="5"/>
      </c>
    </row>
    <row r="143" spans="1:13" ht="15.75">
      <c r="A143" s="168"/>
      <c r="B143" s="168"/>
      <c r="C143" s="168"/>
      <c r="D143" s="168"/>
      <c r="E143" s="168"/>
      <c r="F143" s="168"/>
      <c r="G143" s="168"/>
      <c r="H143" s="168"/>
      <c r="I143" s="168"/>
      <c r="J143" s="168"/>
      <c r="K143" s="168"/>
      <c r="L143" s="168"/>
      <c r="M143" s="194">
        <f t="shared" si="5"/>
      </c>
    </row>
    <row r="144" spans="1:13" ht="15.75">
      <c r="A144" s="168"/>
      <c r="B144" s="168"/>
      <c r="C144" s="168"/>
      <c r="D144" s="168"/>
      <c r="E144" s="168"/>
      <c r="F144" s="168"/>
      <c r="G144" s="168"/>
      <c r="H144" s="168"/>
      <c r="I144" s="168"/>
      <c r="J144" s="168"/>
      <c r="K144" s="168"/>
      <c r="L144" s="168"/>
      <c r="M144" s="194">
        <f t="shared" si="5"/>
      </c>
    </row>
    <row r="145" spans="1:13" ht="15.75">
      <c r="A145" s="168"/>
      <c r="B145" s="168"/>
      <c r="C145" s="168"/>
      <c r="D145" s="168"/>
      <c r="E145" s="168"/>
      <c r="F145" s="168"/>
      <c r="G145" s="168"/>
      <c r="H145" s="168"/>
      <c r="I145" s="168"/>
      <c r="J145" s="168"/>
      <c r="K145" s="168"/>
      <c r="L145" s="168"/>
      <c r="M145" s="194">
        <f t="shared" si="5"/>
      </c>
    </row>
    <row r="146" spans="1:13" ht="15.75">
      <c r="A146" s="168"/>
      <c r="B146" s="168"/>
      <c r="C146" s="168"/>
      <c r="D146" s="168"/>
      <c r="E146" s="168"/>
      <c r="F146" s="168"/>
      <c r="G146" s="168"/>
      <c r="H146" s="168"/>
      <c r="I146" s="168"/>
      <c r="J146" s="168"/>
      <c r="K146" s="168"/>
      <c r="L146" s="168"/>
      <c r="M146" s="194">
        <f t="shared" si="5"/>
      </c>
    </row>
    <row r="147" spans="1:13" ht="15.75">
      <c r="A147" s="168"/>
      <c r="B147" s="168"/>
      <c r="C147" s="168"/>
      <c r="D147" s="168"/>
      <c r="E147" s="168"/>
      <c r="F147" s="168"/>
      <c r="G147" s="168"/>
      <c r="H147" s="168"/>
      <c r="I147" s="168"/>
      <c r="J147" s="168"/>
      <c r="K147" s="168"/>
      <c r="L147" s="168"/>
      <c r="M147" s="194">
        <f t="shared" si="5"/>
      </c>
    </row>
    <row r="148" spans="1:13" ht="15.75">
      <c r="A148" s="168"/>
      <c r="B148" s="168"/>
      <c r="C148" s="168"/>
      <c r="D148" s="168"/>
      <c r="E148" s="168"/>
      <c r="F148" s="168"/>
      <c r="G148" s="168"/>
      <c r="H148" s="168"/>
      <c r="I148" s="168"/>
      <c r="J148" s="168"/>
      <c r="K148" s="168"/>
      <c r="L148" s="168"/>
      <c r="M148" s="194">
        <f t="shared" si="5"/>
      </c>
    </row>
    <row r="149" spans="1:13" ht="15.75">
      <c r="A149" s="168"/>
      <c r="B149" s="168"/>
      <c r="C149" s="168"/>
      <c r="D149" s="168"/>
      <c r="E149" s="168"/>
      <c r="F149" s="168"/>
      <c r="G149" s="168"/>
      <c r="H149" s="168"/>
      <c r="I149" s="168"/>
      <c r="J149" s="168"/>
      <c r="K149" s="168"/>
      <c r="L149" s="168"/>
      <c r="M149" s="194">
        <f t="shared" si="5"/>
      </c>
    </row>
    <row r="150" spans="1:13" ht="15.75">
      <c r="A150" s="168"/>
      <c r="B150" s="168"/>
      <c r="C150" s="168"/>
      <c r="D150" s="168"/>
      <c r="E150" s="168"/>
      <c r="F150" s="168"/>
      <c r="G150" s="168"/>
      <c r="H150" s="168"/>
      <c r="I150" s="168"/>
      <c r="J150" s="168"/>
      <c r="K150" s="168"/>
      <c r="L150" s="168"/>
      <c r="M150" s="194">
        <f t="shared" si="5"/>
      </c>
    </row>
    <row r="151" spans="1:13" ht="15.75">
      <c r="A151" s="168"/>
      <c r="B151" s="168"/>
      <c r="C151" s="168"/>
      <c r="D151" s="168"/>
      <c r="E151" s="168"/>
      <c r="F151" s="168"/>
      <c r="G151" s="168"/>
      <c r="H151" s="168"/>
      <c r="I151" s="168"/>
      <c r="J151" s="168"/>
      <c r="K151" s="168"/>
      <c r="L151" s="168"/>
      <c r="M151" s="194">
        <f t="shared" si="5"/>
      </c>
    </row>
    <row r="152" spans="1:13" ht="15.75">
      <c r="A152" s="168"/>
      <c r="B152" s="168"/>
      <c r="C152" s="168"/>
      <c r="D152" s="168"/>
      <c r="E152" s="168"/>
      <c r="F152" s="168"/>
      <c r="G152" s="168"/>
      <c r="H152" s="168"/>
      <c r="I152" s="168"/>
      <c r="J152" s="168"/>
      <c r="K152" s="168"/>
      <c r="L152" s="168"/>
      <c r="M152" s="194">
        <f t="shared" si="5"/>
      </c>
    </row>
    <row r="153" spans="1:13" ht="15.75">
      <c r="A153" s="168"/>
      <c r="B153" s="168"/>
      <c r="C153" s="168"/>
      <c r="D153" s="168"/>
      <c r="E153" s="168"/>
      <c r="F153" s="168"/>
      <c r="G153" s="168"/>
      <c r="H153" s="168"/>
      <c r="I153" s="168"/>
      <c r="J153" s="168"/>
      <c r="K153" s="168"/>
      <c r="L153" s="168"/>
      <c r="M153" s="194">
        <f t="shared" si="5"/>
      </c>
    </row>
    <row r="154" spans="1:13" ht="15.75">
      <c r="A154" s="168"/>
      <c r="B154" s="168"/>
      <c r="C154" s="168"/>
      <c r="D154" s="168"/>
      <c r="E154" s="168"/>
      <c r="F154" s="168"/>
      <c r="G154" s="168"/>
      <c r="H154" s="168"/>
      <c r="I154" s="168"/>
      <c r="J154" s="168"/>
      <c r="K154" s="168"/>
      <c r="L154" s="168"/>
      <c r="M154" s="194">
        <f t="shared" si="5"/>
      </c>
    </row>
    <row r="155" spans="1:13" ht="15.75">
      <c r="A155" s="168"/>
      <c r="B155" s="168"/>
      <c r="C155" s="168"/>
      <c r="D155" s="168"/>
      <c r="E155" s="168"/>
      <c r="F155" s="168"/>
      <c r="G155" s="168"/>
      <c r="H155" s="168"/>
      <c r="I155" s="168"/>
      <c r="J155" s="168"/>
      <c r="K155" s="168"/>
      <c r="L155" s="168"/>
      <c r="M155" s="194">
        <f t="shared" si="5"/>
      </c>
    </row>
    <row r="156" spans="1:13" ht="15.75">
      <c r="A156" s="168"/>
      <c r="B156" s="168"/>
      <c r="C156" s="168"/>
      <c r="D156" s="168"/>
      <c r="E156" s="168"/>
      <c r="F156" s="168"/>
      <c r="G156" s="168"/>
      <c r="H156" s="168"/>
      <c r="I156" s="168"/>
      <c r="J156" s="168"/>
      <c r="K156" s="168"/>
      <c r="L156" s="168"/>
      <c r="M156" s="194">
        <f t="shared" si="5"/>
      </c>
    </row>
    <row r="157" spans="1:13" ht="15.75">
      <c r="A157" s="168"/>
      <c r="B157" s="168"/>
      <c r="C157" s="168"/>
      <c r="D157" s="168"/>
      <c r="E157" s="168"/>
      <c r="F157" s="168"/>
      <c r="G157" s="168"/>
      <c r="H157" s="168"/>
      <c r="I157" s="168"/>
      <c r="J157" s="168"/>
      <c r="K157" s="168"/>
      <c r="L157" s="168"/>
      <c r="M157" s="194">
        <f t="shared" si="5"/>
      </c>
    </row>
    <row r="158" spans="1:13" ht="15.75">
      <c r="A158" s="168"/>
      <c r="B158" s="168"/>
      <c r="C158" s="168"/>
      <c r="D158" s="168"/>
      <c r="E158" s="168"/>
      <c r="F158" s="168"/>
      <c r="G158" s="168"/>
      <c r="H158" s="168"/>
      <c r="I158" s="168"/>
      <c r="J158" s="168"/>
      <c r="K158" s="168"/>
      <c r="L158" s="168"/>
      <c r="M158" s="194">
        <f t="shared" si="5"/>
      </c>
    </row>
    <row r="159" spans="1:13" ht="15.75">
      <c r="A159" s="168"/>
      <c r="B159" s="168"/>
      <c r="C159" s="168"/>
      <c r="D159" s="168"/>
      <c r="E159" s="168"/>
      <c r="F159" s="168"/>
      <c r="G159" s="168"/>
      <c r="H159" s="168"/>
      <c r="I159" s="168"/>
      <c r="J159" s="168"/>
      <c r="K159" s="168"/>
      <c r="L159" s="168"/>
      <c r="M159" s="194">
        <f t="shared" si="5"/>
      </c>
    </row>
    <row r="160" spans="1:13" ht="15.75">
      <c r="A160" s="168"/>
      <c r="B160" s="168"/>
      <c r="C160" s="168"/>
      <c r="D160" s="168"/>
      <c r="E160" s="168"/>
      <c r="F160" s="168"/>
      <c r="G160" s="168"/>
      <c r="H160" s="168"/>
      <c r="I160" s="168"/>
      <c r="J160" s="168"/>
      <c r="K160" s="168"/>
      <c r="L160" s="168"/>
      <c r="M160" s="194">
        <f t="shared" si="5"/>
      </c>
    </row>
    <row r="161" spans="1:13" ht="15.75">
      <c r="A161" s="168"/>
      <c r="B161" s="168"/>
      <c r="C161" s="168"/>
      <c r="D161" s="168"/>
      <c r="E161" s="168"/>
      <c r="F161" s="168"/>
      <c r="G161" s="168"/>
      <c r="H161" s="168"/>
      <c r="I161" s="168"/>
      <c r="J161" s="168"/>
      <c r="K161" s="168"/>
      <c r="L161" s="168"/>
      <c r="M161" s="194">
        <f t="shared" si="5"/>
      </c>
    </row>
    <row r="162" spans="1:13" ht="15.75">
      <c r="A162" s="168"/>
      <c r="B162" s="168"/>
      <c r="C162" s="168"/>
      <c r="D162" s="168"/>
      <c r="E162" s="168"/>
      <c r="F162" s="168"/>
      <c r="G162" s="168"/>
      <c r="H162" s="168"/>
      <c r="I162" s="168"/>
      <c r="J162" s="168"/>
      <c r="K162" s="168"/>
      <c r="L162" s="168"/>
      <c r="M162" s="194">
        <f t="shared" si="5"/>
      </c>
    </row>
    <row r="163" spans="1:13" ht="15.75">
      <c r="A163" s="168"/>
      <c r="B163" s="168"/>
      <c r="C163" s="168"/>
      <c r="D163" s="168"/>
      <c r="E163" s="168"/>
      <c r="F163" s="168"/>
      <c r="G163" s="168"/>
      <c r="H163" s="168"/>
      <c r="I163" s="168"/>
      <c r="J163" s="168"/>
      <c r="K163" s="168"/>
      <c r="L163" s="168"/>
      <c r="M163" s="194">
        <f t="shared" si="5"/>
      </c>
    </row>
    <row r="164" spans="1:13" ht="15.75">
      <c r="A164" s="168"/>
      <c r="B164" s="168"/>
      <c r="C164" s="168"/>
      <c r="D164" s="168"/>
      <c r="E164" s="168"/>
      <c r="F164" s="168"/>
      <c r="G164" s="168"/>
      <c r="H164" s="168"/>
      <c r="I164" s="168"/>
      <c r="J164" s="168"/>
      <c r="K164" s="168"/>
      <c r="L164" s="168"/>
      <c r="M164" s="194">
        <f t="shared" si="5"/>
      </c>
    </row>
    <row r="165" spans="1:13" ht="15.75">
      <c r="A165" s="168"/>
      <c r="B165" s="168"/>
      <c r="C165" s="168"/>
      <c r="D165" s="168"/>
      <c r="E165" s="168"/>
      <c r="F165" s="168"/>
      <c r="G165" s="168"/>
      <c r="H165" s="168"/>
      <c r="I165" s="168"/>
      <c r="J165" s="168"/>
      <c r="K165" s="168"/>
      <c r="L165" s="168"/>
      <c r="M165" s="194">
        <f t="shared" si="5"/>
      </c>
    </row>
    <row r="166" spans="1:13" ht="15.75">
      <c r="A166" s="168"/>
      <c r="B166" s="168"/>
      <c r="C166" s="168"/>
      <c r="D166" s="168"/>
      <c r="E166" s="168"/>
      <c r="F166" s="168"/>
      <c r="G166" s="168"/>
      <c r="H166" s="168"/>
      <c r="I166" s="168"/>
      <c r="J166" s="168"/>
      <c r="K166" s="168"/>
      <c r="L166" s="168"/>
      <c r="M166" s="194">
        <f t="shared" si="5"/>
      </c>
    </row>
    <row r="167" spans="1:13" ht="15.75">
      <c r="A167" s="168"/>
      <c r="B167" s="168"/>
      <c r="C167" s="168"/>
      <c r="D167" s="168"/>
      <c r="E167" s="168"/>
      <c r="F167" s="168"/>
      <c r="G167" s="168"/>
      <c r="H167" s="168"/>
      <c r="I167" s="168"/>
      <c r="J167" s="168"/>
      <c r="K167" s="168"/>
      <c r="L167" s="168"/>
      <c r="M167" s="194">
        <f t="shared" si="5"/>
      </c>
    </row>
    <row r="168" spans="1:13" ht="15.75">
      <c r="A168" s="168"/>
      <c r="B168" s="168"/>
      <c r="C168" s="168"/>
      <c r="D168" s="168"/>
      <c r="E168" s="168"/>
      <c r="F168" s="168"/>
      <c r="G168" s="168"/>
      <c r="H168" s="168"/>
      <c r="I168" s="168"/>
      <c r="J168" s="168"/>
      <c r="K168" s="168"/>
      <c r="L168" s="168"/>
      <c r="M168" s="194">
        <f t="shared" si="5"/>
      </c>
    </row>
    <row r="169" spans="1:13" ht="15.75">
      <c r="A169" s="168"/>
      <c r="B169" s="168"/>
      <c r="C169" s="168"/>
      <c r="D169" s="168"/>
      <c r="E169" s="168"/>
      <c r="F169" s="168"/>
      <c r="G169" s="168"/>
      <c r="H169" s="168"/>
      <c r="I169" s="168"/>
      <c r="J169" s="168"/>
      <c r="K169" s="168"/>
      <c r="L169" s="168"/>
      <c r="M169" s="194">
        <f t="shared" si="5"/>
      </c>
    </row>
    <row r="170" spans="1:13" ht="15.75">
      <c r="A170" s="168"/>
      <c r="B170" s="168"/>
      <c r="C170" s="168"/>
      <c r="D170" s="168"/>
      <c r="E170" s="168"/>
      <c r="F170" s="168"/>
      <c r="G170" s="168"/>
      <c r="H170" s="168"/>
      <c r="I170" s="168"/>
      <c r="J170" s="168"/>
      <c r="K170" s="168"/>
      <c r="L170" s="168"/>
      <c r="M170" s="194">
        <f t="shared" si="5"/>
      </c>
    </row>
    <row r="171" spans="1:13" ht="15.75">
      <c r="A171" s="168"/>
      <c r="B171" s="168"/>
      <c r="C171" s="168"/>
      <c r="D171" s="168"/>
      <c r="E171" s="168"/>
      <c r="F171" s="168"/>
      <c r="G171" s="168"/>
      <c r="H171" s="168"/>
      <c r="I171" s="168"/>
      <c r="J171" s="168"/>
      <c r="K171" s="168"/>
      <c r="L171" s="168"/>
      <c r="M171" s="194">
        <f t="shared" si="5"/>
      </c>
    </row>
    <row r="172" spans="1:13" ht="15.75">
      <c r="A172" s="168"/>
      <c r="B172" s="168"/>
      <c r="C172" s="168"/>
      <c r="D172" s="168"/>
      <c r="E172" s="168"/>
      <c r="F172" s="168"/>
      <c r="G172" s="168"/>
      <c r="H172" s="168"/>
      <c r="I172" s="168"/>
      <c r="J172" s="168"/>
      <c r="K172" s="168"/>
      <c r="L172" s="168"/>
      <c r="M172" s="194">
        <f t="shared" si="5"/>
      </c>
    </row>
    <row r="173" spans="1:13" ht="15.75">
      <c r="A173" s="168"/>
      <c r="B173" s="168"/>
      <c r="C173" s="168"/>
      <c r="D173" s="168"/>
      <c r="E173" s="168"/>
      <c r="F173" s="168"/>
      <c r="G173" s="168"/>
      <c r="H173" s="168"/>
      <c r="I173" s="168"/>
      <c r="J173" s="168"/>
      <c r="K173" s="168"/>
      <c r="L173" s="168"/>
      <c r="M173" s="194">
        <f t="shared" si="5"/>
      </c>
    </row>
    <row r="174" spans="1:13" ht="15.75">
      <c r="A174" s="168"/>
      <c r="B174" s="168"/>
      <c r="C174" s="168"/>
      <c r="D174" s="168"/>
      <c r="E174" s="168"/>
      <c r="F174" s="168"/>
      <c r="G174" s="168"/>
      <c r="H174" s="168"/>
      <c r="I174" s="168"/>
      <c r="J174" s="168"/>
      <c r="K174" s="168"/>
      <c r="L174" s="168"/>
      <c r="M174" s="194">
        <f t="shared" si="5"/>
      </c>
    </row>
    <row r="175" spans="1:13" ht="15.75">
      <c r="A175" s="168"/>
      <c r="B175" s="168"/>
      <c r="C175" s="168"/>
      <c r="D175" s="168"/>
      <c r="E175" s="168"/>
      <c r="F175" s="168"/>
      <c r="G175" s="168"/>
      <c r="H175" s="168"/>
      <c r="I175" s="168"/>
      <c r="J175" s="168"/>
      <c r="K175" s="168"/>
      <c r="L175" s="168"/>
      <c r="M175" s="194">
        <f t="shared" si="5"/>
      </c>
    </row>
    <row r="176" spans="1:13" ht="15.75">
      <c r="A176" s="168"/>
      <c r="B176" s="168"/>
      <c r="C176" s="168"/>
      <c r="D176" s="168"/>
      <c r="E176" s="168"/>
      <c r="F176" s="168"/>
      <c r="G176" s="168"/>
      <c r="H176" s="168"/>
      <c r="I176" s="168"/>
      <c r="J176" s="168"/>
      <c r="K176" s="168"/>
      <c r="L176" s="168"/>
      <c r="M176" s="194">
        <f t="shared" si="5"/>
      </c>
    </row>
    <row r="177" spans="1:13" ht="15.75">
      <c r="A177" s="168"/>
      <c r="B177" s="168"/>
      <c r="C177" s="168"/>
      <c r="D177" s="168"/>
      <c r="E177" s="168"/>
      <c r="F177" s="168"/>
      <c r="G177" s="168"/>
      <c r="H177" s="168"/>
      <c r="I177" s="168"/>
      <c r="J177" s="168"/>
      <c r="K177" s="168"/>
      <c r="L177" s="168"/>
      <c r="M177" s="194">
        <f t="shared" si="5"/>
      </c>
    </row>
    <row r="178" spans="1:13" ht="15.75">
      <c r="A178" s="168"/>
      <c r="B178" s="168"/>
      <c r="C178" s="168"/>
      <c r="D178" s="168"/>
      <c r="E178" s="168"/>
      <c r="F178" s="168"/>
      <c r="G178" s="168"/>
      <c r="H178" s="168"/>
      <c r="I178" s="168"/>
      <c r="J178" s="168"/>
      <c r="K178" s="168"/>
      <c r="L178" s="168"/>
      <c r="M178" s="194">
        <f t="shared" si="5"/>
      </c>
    </row>
    <row r="179" spans="1:13" ht="15.75">
      <c r="A179" s="168"/>
      <c r="B179" s="168"/>
      <c r="C179" s="168"/>
      <c r="D179" s="168"/>
      <c r="E179" s="168"/>
      <c r="F179" s="168"/>
      <c r="G179" s="168"/>
      <c r="H179" s="168"/>
      <c r="I179" s="168"/>
      <c r="J179" s="168"/>
      <c r="K179" s="168"/>
      <c r="L179" s="168"/>
      <c r="M179" s="194">
        <f t="shared" si="5"/>
      </c>
    </row>
    <row r="180" spans="1:13" ht="15.75">
      <c r="A180" s="168"/>
      <c r="B180" s="168"/>
      <c r="C180" s="168"/>
      <c r="D180" s="168"/>
      <c r="E180" s="168"/>
      <c r="F180" s="168"/>
      <c r="G180" s="168"/>
      <c r="H180" s="168"/>
      <c r="I180" s="168"/>
      <c r="J180" s="168"/>
      <c r="K180" s="168"/>
      <c r="L180" s="168"/>
      <c r="M180" s="194">
        <f t="shared" si="5"/>
      </c>
    </row>
    <row r="181" spans="1:13" ht="15.75">
      <c r="A181" s="168"/>
      <c r="B181" s="168"/>
      <c r="C181" s="168"/>
      <c r="D181" s="168"/>
      <c r="E181" s="168"/>
      <c r="F181" s="168"/>
      <c r="G181" s="168"/>
      <c r="H181" s="168"/>
      <c r="I181" s="168"/>
      <c r="J181" s="168"/>
      <c r="K181" s="168"/>
      <c r="L181" s="168"/>
      <c r="M181" s="194">
        <f t="shared" si="5"/>
      </c>
    </row>
    <row r="182" spans="1:13" ht="15.75">
      <c r="A182" s="168"/>
      <c r="B182" s="168"/>
      <c r="C182" s="168"/>
      <c r="D182" s="168"/>
      <c r="E182" s="168"/>
      <c r="F182" s="168"/>
      <c r="G182" s="168"/>
      <c r="H182" s="168"/>
      <c r="I182" s="168"/>
      <c r="J182" s="168"/>
      <c r="K182" s="168"/>
      <c r="L182" s="168"/>
      <c r="M182" s="194">
        <f t="shared" si="5"/>
      </c>
    </row>
    <row r="183" spans="1:13" ht="15.75">
      <c r="A183" s="168"/>
      <c r="B183" s="168"/>
      <c r="C183" s="168"/>
      <c r="D183" s="168"/>
      <c r="E183" s="168"/>
      <c r="F183" s="168"/>
      <c r="G183" s="168"/>
      <c r="H183" s="168"/>
      <c r="I183" s="168"/>
      <c r="J183" s="168"/>
      <c r="K183" s="168"/>
      <c r="L183" s="168"/>
      <c r="M183" s="194">
        <f t="shared" si="5"/>
      </c>
    </row>
    <row r="184" spans="1:13" ht="15.75">
      <c r="A184" s="168"/>
      <c r="B184" s="168"/>
      <c r="C184" s="168"/>
      <c r="D184" s="168"/>
      <c r="E184" s="168"/>
      <c r="F184" s="168"/>
      <c r="G184" s="168"/>
      <c r="H184" s="168"/>
      <c r="I184" s="168"/>
      <c r="J184" s="168"/>
      <c r="K184" s="168"/>
      <c r="L184" s="168"/>
      <c r="M184" s="194">
        <f t="shared" si="5"/>
      </c>
    </row>
    <row r="185" spans="1:13" ht="15.75">
      <c r="A185" s="168"/>
      <c r="B185" s="168"/>
      <c r="C185" s="168"/>
      <c r="D185" s="168"/>
      <c r="E185" s="168"/>
      <c r="F185" s="168"/>
      <c r="G185" s="168"/>
      <c r="H185" s="168"/>
      <c r="I185" s="168"/>
      <c r="J185" s="168"/>
      <c r="K185" s="168"/>
      <c r="L185" s="168"/>
      <c r="M185" s="194">
        <f t="shared" si="5"/>
      </c>
    </row>
    <row r="186" spans="1:13" ht="15.75">
      <c r="A186" s="168"/>
      <c r="B186" s="168"/>
      <c r="C186" s="168"/>
      <c r="D186" s="168"/>
      <c r="E186" s="168"/>
      <c r="F186" s="168"/>
      <c r="G186" s="168"/>
      <c r="H186" s="168"/>
      <c r="I186" s="168"/>
      <c r="J186" s="168"/>
      <c r="K186" s="168"/>
      <c r="L186" s="168"/>
      <c r="M186" s="194">
        <f t="shared" si="5"/>
      </c>
    </row>
    <row r="187" spans="1:13" ht="15.75">
      <c r="A187" s="168"/>
      <c r="B187" s="168"/>
      <c r="C187" s="168"/>
      <c r="D187" s="168"/>
      <c r="E187" s="168"/>
      <c r="F187" s="168"/>
      <c r="G187" s="168"/>
      <c r="H187" s="168"/>
      <c r="I187" s="168"/>
      <c r="J187" s="168"/>
      <c r="K187" s="168"/>
      <c r="L187" s="168"/>
      <c r="M187" s="194">
        <f t="shared" si="5"/>
      </c>
    </row>
    <row r="188" spans="1:13" ht="15.75">
      <c r="A188" s="168"/>
      <c r="B188" s="168"/>
      <c r="C188" s="168"/>
      <c r="D188" s="168"/>
      <c r="E188" s="168"/>
      <c r="F188" s="168"/>
      <c r="G188" s="168"/>
      <c r="H188" s="168"/>
      <c r="I188" s="168"/>
      <c r="J188" s="168"/>
      <c r="K188" s="168"/>
      <c r="L188" s="168"/>
      <c r="M188" s="194">
        <f t="shared" si="5"/>
      </c>
    </row>
    <row r="189" spans="1:13" ht="15.75">
      <c r="A189" s="168"/>
      <c r="B189" s="168"/>
      <c r="C189" s="168"/>
      <c r="D189" s="168"/>
      <c r="E189" s="168"/>
      <c r="F189" s="168"/>
      <c r="G189" s="168"/>
      <c r="H189" s="168"/>
      <c r="I189" s="168"/>
      <c r="J189" s="168"/>
      <c r="K189" s="168"/>
      <c r="L189" s="168"/>
      <c r="M189" s="194">
        <f t="shared" si="5"/>
      </c>
    </row>
    <row r="190" spans="1:13" ht="15.75">
      <c r="A190" s="168"/>
      <c r="B190" s="168"/>
      <c r="C190" s="168"/>
      <c r="D190" s="168"/>
      <c r="E190" s="168"/>
      <c r="F190" s="168"/>
      <c r="G190" s="168"/>
      <c r="H190" s="168"/>
      <c r="I190" s="168"/>
      <c r="J190" s="168"/>
      <c r="K190" s="168"/>
      <c r="L190" s="168"/>
      <c r="M190" s="194">
        <f t="shared" si="5"/>
      </c>
    </row>
    <row r="191" spans="1:13" ht="15.75">
      <c r="A191" s="168"/>
      <c r="B191" s="168"/>
      <c r="C191" s="168"/>
      <c r="D191" s="168"/>
      <c r="E191" s="168"/>
      <c r="F191" s="168"/>
      <c r="G191" s="168"/>
      <c r="H191" s="168"/>
      <c r="I191" s="168"/>
      <c r="J191" s="168"/>
      <c r="K191" s="168"/>
      <c r="L191" s="168"/>
      <c r="M191" s="194">
        <f t="shared" si="5"/>
      </c>
    </row>
    <row r="192" spans="1:13" ht="15.75">
      <c r="A192" s="168"/>
      <c r="B192" s="168"/>
      <c r="C192" s="168"/>
      <c r="D192" s="168"/>
      <c r="E192" s="168"/>
      <c r="F192" s="168"/>
      <c r="G192" s="168"/>
      <c r="H192" s="168"/>
      <c r="I192" s="168"/>
      <c r="J192" s="168"/>
      <c r="K192" s="168"/>
      <c r="L192" s="168"/>
      <c r="M192" s="194">
        <f t="shared" si="5"/>
      </c>
    </row>
    <row r="193" spans="1:13" ht="15.75">
      <c r="A193" s="168"/>
      <c r="B193" s="168"/>
      <c r="C193" s="168"/>
      <c r="D193" s="168"/>
      <c r="E193" s="168"/>
      <c r="F193" s="168"/>
      <c r="G193" s="168"/>
      <c r="H193" s="168"/>
      <c r="I193" s="168"/>
      <c r="J193" s="168"/>
      <c r="K193" s="168"/>
      <c r="L193" s="168"/>
      <c r="M193" s="194">
        <f t="shared" si="5"/>
      </c>
    </row>
    <row r="194" spans="1:13" ht="15.75">
      <c r="A194" s="168"/>
      <c r="B194" s="168"/>
      <c r="C194" s="168"/>
      <c r="D194" s="168"/>
      <c r="E194" s="168"/>
      <c r="F194" s="168"/>
      <c r="G194" s="168"/>
      <c r="H194" s="168"/>
      <c r="I194" s="168"/>
      <c r="J194" s="168"/>
      <c r="K194" s="168"/>
      <c r="L194" s="168"/>
      <c r="M194" s="194">
        <f t="shared" si="5"/>
      </c>
    </row>
    <row r="195" spans="1:13" ht="15.75">
      <c r="A195" s="168"/>
      <c r="B195" s="168"/>
      <c r="C195" s="168"/>
      <c r="D195" s="168"/>
      <c r="E195" s="168"/>
      <c r="F195" s="168"/>
      <c r="G195" s="168"/>
      <c r="H195" s="168"/>
      <c r="I195" s="168"/>
      <c r="J195" s="168"/>
      <c r="K195" s="168"/>
      <c r="L195" s="168"/>
      <c r="M195" s="194">
        <f t="shared" si="5"/>
      </c>
    </row>
    <row r="196" spans="1:13" ht="15.75">
      <c r="A196" s="168"/>
      <c r="B196" s="168"/>
      <c r="C196" s="168"/>
      <c r="D196" s="168"/>
      <c r="E196" s="168"/>
      <c r="F196" s="168"/>
      <c r="G196" s="168"/>
      <c r="H196" s="168"/>
      <c r="I196" s="168"/>
      <c r="J196" s="168"/>
      <c r="K196" s="168"/>
      <c r="L196" s="168"/>
      <c r="M196" s="194">
        <f t="shared" si="5"/>
      </c>
    </row>
    <row r="197" spans="1:13" ht="15.75">
      <c r="A197" s="168"/>
      <c r="B197" s="168"/>
      <c r="C197" s="168"/>
      <c r="D197" s="168"/>
      <c r="E197" s="168"/>
      <c r="F197" s="168"/>
      <c r="G197" s="168"/>
      <c r="H197" s="168"/>
      <c r="I197" s="168"/>
      <c r="J197" s="168"/>
      <c r="K197" s="168"/>
      <c r="L197" s="168"/>
      <c r="M197" s="194">
        <f t="shared" si="5"/>
      </c>
    </row>
    <row r="198" spans="1:13" ht="15.75">
      <c r="A198" s="168"/>
      <c r="B198" s="168"/>
      <c r="C198" s="168"/>
      <c r="D198" s="168"/>
      <c r="E198" s="168"/>
      <c r="F198" s="168"/>
      <c r="G198" s="168"/>
      <c r="H198" s="168"/>
      <c r="I198" s="168"/>
      <c r="J198" s="168"/>
      <c r="K198" s="168"/>
      <c r="L198" s="168"/>
      <c r="M198" s="194">
        <f t="shared" si="5"/>
      </c>
    </row>
    <row r="199" spans="1:13" ht="15.75">
      <c r="A199" s="168"/>
      <c r="B199" s="168"/>
      <c r="C199" s="168"/>
      <c r="D199" s="168"/>
      <c r="E199" s="168"/>
      <c r="F199" s="168"/>
      <c r="G199" s="168"/>
      <c r="H199" s="168"/>
      <c r="I199" s="168"/>
      <c r="J199" s="168"/>
      <c r="K199" s="168"/>
      <c r="L199" s="168"/>
      <c r="M199" s="194">
        <f aca="true" t="shared" si="6" ref="M199:M262">IF(H199&lt;&gt;"","",IF(AND(L199=AA$1,AB$1&lt;&gt;""),F199,IF(AND(L199=AA$2,AB$2&lt;&gt;""),F199,IF(AND(L199=AA$3,AB$3&lt;&gt;""),F199,IF(AND(L199=AA$4,AB$4&lt;&gt;""),F199,"")))))</f>
      </c>
    </row>
    <row r="200" spans="1:13" ht="15.75">
      <c r="A200" s="168"/>
      <c r="B200" s="168"/>
      <c r="C200" s="168"/>
      <c r="D200" s="168"/>
      <c r="E200" s="168"/>
      <c r="F200" s="168"/>
      <c r="G200" s="168"/>
      <c r="H200" s="168"/>
      <c r="I200" s="168"/>
      <c r="J200" s="168"/>
      <c r="K200" s="168"/>
      <c r="L200" s="168"/>
      <c r="M200" s="194">
        <f t="shared" si="6"/>
      </c>
    </row>
    <row r="201" spans="1:13" ht="15.75">
      <c r="A201" s="168"/>
      <c r="B201" s="168"/>
      <c r="C201" s="168"/>
      <c r="D201" s="168"/>
      <c r="E201" s="168"/>
      <c r="F201" s="168"/>
      <c r="G201" s="168"/>
      <c r="H201" s="168"/>
      <c r="I201" s="168"/>
      <c r="J201" s="168"/>
      <c r="K201" s="168"/>
      <c r="L201" s="168"/>
      <c r="M201" s="194">
        <f t="shared" si="6"/>
      </c>
    </row>
    <row r="202" spans="1:13" ht="15.75">
      <c r="A202" s="168"/>
      <c r="B202" s="168"/>
      <c r="C202" s="168"/>
      <c r="D202" s="168"/>
      <c r="E202" s="168"/>
      <c r="F202" s="168"/>
      <c r="G202" s="168"/>
      <c r="H202" s="168"/>
      <c r="I202" s="168"/>
      <c r="J202" s="168"/>
      <c r="K202" s="168"/>
      <c r="L202" s="168"/>
      <c r="M202" s="194">
        <f t="shared" si="6"/>
      </c>
    </row>
    <row r="203" spans="1:13" ht="15.75">
      <c r="A203" s="168"/>
      <c r="B203" s="168"/>
      <c r="C203" s="168"/>
      <c r="D203" s="168"/>
      <c r="E203" s="168"/>
      <c r="F203" s="168"/>
      <c r="G203" s="168"/>
      <c r="H203" s="168"/>
      <c r="I203" s="168"/>
      <c r="J203" s="168"/>
      <c r="K203" s="168"/>
      <c r="L203" s="168"/>
      <c r="M203" s="194">
        <f t="shared" si="6"/>
      </c>
    </row>
    <row r="204" spans="1:13" ht="15.75">
      <c r="A204" s="168"/>
      <c r="B204" s="168"/>
      <c r="C204" s="168"/>
      <c r="D204" s="168"/>
      <c r="E204" s="168"/>
      <c r="F204" s="168"/>
      <c r="G204" s="168"/>
      <c r="H204" s="168"/>
      <c r="I204" s="168"/>
      <c r="J204" s="168"/>
      <c r="K204" s="168"/>
      <c r="L204" s="168"/>
      <c r="M204" s="194">
        <f t="shared" si="6"/>
      </c>
    </row>
    <row r="205" spans="1:13" ht="15.75">
      <c r="A205" s="168"/>
      <c r="B205" s="168"/>
      <c r="C205" s="168"/>
      <c r="D205" s="168"/>
      <c r="E205" s="168"/>
      <c r="F205" s="168"/>
      <c r="G205" s="168"/>
      <c r="H205" s="168"/>
      <c r="I205" s="168"/>
      <c r="J205" s="168"/>
      <c r="K205" s="168"/>
      <c r="L205" s="168"/>
      <c r="M205" s="194">
        <f t="shared" si="6"/>
      </c>
    </row>
    <row r="206" spans="1:13" ht="15.75">
      <c r="A206" s="168"/>
      <c r="B206" s="168"/>
      <c r="C206" s="168"/>
      <c r="D206" s="168"/>
      <c r="E206" s="168"/>
      <c r="F206" s="168"/>
      <c r="G206" s="168"/>
      <c r="H206" s="168"/>
      <c r="I206" s="168"/>
      <c r="J206" s="168"/>
      <c r="K206" s="168"/>
      <c r="L206" s="168"/>
      <c r="M206" s="194">
        <f t="shared" si="6"/>
      </c>
    </row>
    <row r="207" spans="1:13" ht="15.75">
      <c r="A207" s="168"/>
      <c r="B207" s="168"/>
      <c r="C207" s="168"/>
      <c r="D207" s="168"/>
      <c r="E207" s="168"/>
      <c r="F207" s="168"/>
      <c r="G207" s="168"/>
      <c r="H207" s="168"/>
      <c r="I207" s="168"/>
      <c r="J207" s="168"/>
      <c r="K207" s="168"/>
      <c r="L207" s="168"/>
      <c r="M207" s="194">
        <f t="shared" si="6"/>
      </c>
    </row>
    <row r="208" spans="1:13" ht="15.75">
      <c r="A208" s="168"/>
      <c r="B208" s="168"/>
      <c r="C208" s="168"/>
      <c r="D208" s="168"/>
      <c r="E208" s="168"/>
      <c r="F208" s="168"/>
      <c r="G208" s="168"/>
      <c r="H208" s="168"/>
      <c r="I208" s="168"/>
      <c r="J208" s="168"/>
      <c r="K208" s="168"/>
      <c r="L208" s="168"/>
      <c r="M208" s="194">
        <f t="shared" si="6"/>
      </c>
    </row>
    <row r="209" spans="1:13" ht="15.75">
      <c r="A209" s="168"/>
      <c r="B209" s="168"/>
      <c r="C209" s="168"/>
      <c r="D209" s="168"/>
      <c r="E209" s="168"/>
      <c r="F209" s="168"/>
      <c r="G209" s="168"/>
      <c r="H209" s="168"/>
      <c r="I209" s="168"/>
      <c r="J209" s="168"/>
      <c r="K209" s="168"/>
      <c r="L209" s="168"/>
      <c r="M209" s="194">
        <f t="shared" si="6"/>
      </c>
    </row>
    <row r="210" spans="1:13" ht="15.75">
      <c r="A210" s="168"/>
      <c r="B210" s="168"/>
      <c r="C210" s="168"/>
      <c r="D210" s="168"/>
      <c r="E210" s="168"/>
      <c r="F210" s="168"/>
      <c r="G210" s="168"/>
      <c r="H210" s="168"/>
      <c r="I210" s="168"/>
      <c r="J210" s="168"/>
      <c r="K210" s="168"/>
      <c r="L210" s="168"/>
      <c r="M210" s="194">
        <f t="shared" si="6"/>
      </c>
    </row>
    <row r="211" spans="1:13" ht="15.75">
      <c r="A211" s="168"/>
      <c r="B211" s="168"/>
      <c r="C211" s="168"/>
      <c r="D211" s="168"/>
      <c r="E211" s="168"/>
      <c r="F211" s="168"/>
      <c r="G211" s="168"/>
      <c r="H211" s="168"/>
      <c r="I211" s="168"/>
      <c r="J211" s="168"/>
      <c r="K211" s="168"/>
      <c r="L211" s="168"/>
      <c r="M211" s="194">
        <f t="shared" si="6"/>
      </c>
    </row>
    <row r="212" spans="1:13" ht="15.75">
      <c r="A212" s="168"/>
      <c r="B212" s="168"/>
      <c r="C212" s="168"/>
      <c r="D212" s="168"/>
      <c r="E212" s="168"/>
      <c r="F212" s="168"/>
      <c r="G212" s="168"/>
      <c r="H212" s="168"/>
      <c r="I212" s="168"/>
      <c r="J212" s="168"/>
      <c r="K212" s="168"/>
      <c r="L212" s="168"/>
      <c r="M212" s="194">
        <f t="shared" si="6"/>
      </c>
    </row>
    <row r="213" spans="1:13" ht="15.75">
      <c r="A213" s="168"/>
      <c r="B213" s="168"/>
      <c r="C213" s="168"/>
      <c r="D213" s="168"/>
      <c r="E213" s="168"/>
      <c r="F213" s="168"/>
      <c r="G213" s="168"/>
      <c r="H213" s="168"/>
      <c r="I213" s="168"/>
      <c r="J213" s="168"/>
      <c r="K213" s="168"/>
      <c r="L213" s="168"/>
      <c r="M213" s="194">
        <f t="shared" si="6"/>
      </c>
    </row>
    <row r="214" spans="1:13" ht="15.75">
      <c r="A214" s="168"/>
      <c r="B214" s="168"/>
      <c r="C214" s="168"/>
      <c r="D214" s="168"/>
      <c r="E214" s="168"/>
      <c r="F214" s="168"/>
      <c r="G214" s="168"/>
      <c r="H214" s="168"/>
      <c r="I214" s="168"/>
      <c r="J214" s="168"/>
      <c r="K214" s="168"/>
      <c r="L214" s="168"/>
      <c r="M214" s="194">
        <f t="shared" si="6"/>
      </c>
    </row>
    <row r="215" spans="1:13" ht="15.75">
      <c r="A215" s="168"/>
      <c r="B215" s="168"/>
      <c r="C215" s="168"/>
      <c r="D215" s="168"/>
      <c r="E215" s="168"/>
      <c r="F215" s="168"/>
      <c r="G215" s="168"/>
      <c r="H215" s="168"/>
      <c r="I215" s="168"/>
      <c r="J215" s="168"/>
      <c r="K215" s="168"/>
      <c r="L215" s="168"/>
      <c r="M215" s="194">
        <f t="shared" si="6"/>
      </c>
    </row>
    <row r="216" spans="1:13" ht="15.75">
      <c r="A216" s="168"/>
      <c r="B216" s="168"/>
      <c r="C216" s="168"/>
      <c r="D216" s="168"/>
      <c r="E216" s="168"/>
      <c r="F216" s="168"/>
      <c r="G216" s="168"/>
      <c r="H216" s="168"/>
      <c r="I216" s="168"/>
      <c r="J216" s="168"/>
      <c r="K216" s="168"/>
      <c r="L216" s="168"/>
      <c r="M216" s="194">
        <f t="shared" si="6"/>
      </c>
    </row>
    <row r="217" spans="1:13" ht="15.75">
      <c r="A217" s="168"/>
      <c r="B217" s="168"/>
      <c r="C217" s="168"/>
      <c r="D217" s="168"/>
      <c r="E217" s="168"/>
      <c r="F217" s="168"/>
      <c r="G217" s="168"/>
      <c r="H217" s="168"/>
      <c r="I217" s="168"/>
      <c r="J217" s="168"/>
      <c r="K217" s="168"/>
      <c r="L217" s="168"/>
      <c r="M217" s="194">
        <f t="shared" si="6"/>
      </c>
    </row>
    <row r="218" spans="1:13" ht="15.75">
      <c r="A218" s="168"/>
      <c r="B218" s="168"/>
      <c r="C218" s="168"/>
      <c r="D218" s="168"/>
      <c r="E218" s="168"/>
      <c r="F218" s="168"/>
      <c r="G218" s="168"/>
      <c r="H218" s="168"/>
      <c r="I218" s="168"/>
      <c r="J218" s="168"/>
      <c r="K218" s="168"/>
      <c r="L218" s="168"/>
      <c r="M218" s="194">
        <f t="shared" si="6"/>
      </c>
    </row>
    <row r="219" spans="1:13" ht="15.75">
      <c r="A219" s="168"/>
      <c r="B219" s="168"/>
      <c r="C219" s="168"/>
      <c r="D219" s="168"/>
      <c r="E219" s="168"/>
      <c r="F219" s="168"/>
      <c r="G219" s="168"/>
      <c r="H219" s="168"/>
      <c r="I219" s="168"/>
      <c r="J219" s="168"/>
      <c r="K219" s="168"/>
      <c r="L219" s="168"/>
      <c r="M219" s="194">
        <f t="shared" si="6"/>
      </c>
    </row>
    <row r="220" spans="1:13" ht="15.75">
      <c r="A220" s="168"/>
      <c r="B220" s="168"/>
      <c r="C220" s="168"/>
      <c r="D220" s="168"/>
      <c r="E220" s="168"/>
      <c r="F220" s="168"/>
      <c r="G220" s="168"/>
      <c r="H220" s="168"/>
      <c r="I220" s="168"/>
      <c r="J220" s="168"/>
      <c r="K220" s="168"/>
      <c r="L220" s="168"/>
      <c r="M220" s="194">
        <f t="shared" si="6"/>
      </c>
    </row>
    <row r="221" spans="1:13" ht="15.75">
      <c r="A221" s="168"/>
      <c r="B221" s="168"/>
      <c r="C221" s="168"/>
      <c r="D221" s="168"/>
      <c r="E221" s="168"/>
      <c r="F221" s="168"/>
      <c r="G221" s="168"/>
      <c r="H221" s="168"/>
      <c r="I221" s="168"/>
      <c r="J221" s="168"/>
      <c r="K221" s="168"/>
      <c r="L221" s="168"/>
      <c r="M221" s="194">
        <f t="shared" si="6"/>
      </c>
    </row>
    <row r="222" spans="1:13" ht="15.75">
      <c r="A222" s="168"/>
      <c r="B222" s="168"/>
      <c r="C222" s="168"/>
      <c r="D222" s="168"/>
      <c r="E222" s="168"/>
      <c r="F222" s="168"/>
      <c r="G222" s="168"/>
      <c r="H222" s="168"/>
      <c r="I222" s="168"/>
      <c r="J222" s="168"/>
      <c r="K222" s="168"/>
      <c r="L222" s="168"/>
      <c r="M222" s="194">
        <f t="shared" si="6"/>
      </c>
    </row>
    <row r="223" spans="1:13" ht="15.75">
      <c r="A223" s="168"/>
      <c r="B223" s="168"/>
      <c r="C223" s="168"/>
      <c r="D223" s="168"/>
      <c r="E223" s="168"/>
      <c r="F223" s="168"/>
      <c r="G223" s="168"/>
      <c r="H223" s="168"/>
      <c r="I223" s="168"/>
      <c r="J223" s="168"/>
      <c r="K223" s="168"/>
      <c r="L223" s="168"/>
      <c r="M223" s="194">
        <f t="shared" si="6"/>
      </c>
    </row>
    <row r="224" spans="1:13" ht="15.75">
      <c r="A224" s="168"/>
      <c r="B224" s="168"/>
      <c r="C224" s="168"/>
      <c r="D224" s="168"/>
      <c r="E224" s="168"/>
      <c r="F224" s="168"/>
      <c r="G224" s="168"/>
      <c r="H224" s="168"/>
      <c r="I224" s="168"/>
      <c r="J224" s="168"/>
      <c r="K224" s="168"/>
      <c r="L224" s="168"/>
      <c r="M224" s="194">
        <f t="shared" si="6"/>
      </c>
    </row>
    <row r="225" spans="1:13" ht="15.75">
      <c r="A225" s="168"/>
      <c r="B225" s="168"/>
      <c r="C225" s="168"/>
      <c r="D225" s="168"/>
      <c r="E225" s="168"/>
      <c r="F225" s="168"/>
      <c r="G225" s="168"/>
      <c r="H225" s="168"/>
      <c r="I225" s="168"/>
      <c r="J225" s="168"/>
      <c r="K225" s="168"/>
      <c r="L225" s="168"/>
      <c r="M225" s="194">
        <f t="shared" si="6"/>
      </c>
    </row>
    <row r="226" spans="1:13" ht="15.75">
      <c r="A226" s="168"/>
      <c r="B226" s="168"/>
      <c r="C226" s="168"/>
      <c r="D226" s="168"/>
      <c r="E226" s="168"/>
      <c r="F226" s="168"/>
      <c r="G226" s="168"/>
      <c r="H226" s="168"/>
      <c r="I226" s="168"/>
      <c r="J226" s="168"/>
      <c r="K226" s="168"/>
      <c r="L226" s="168"/>
      <c r="M226" s="194">
        <f t="shared" si="6"/>
      </c>
    </row>
    <row r="227" spans="1:13" ht="15.75">
      <c r="A227" s="168"/>
      <c r="B227" s="168"/>
      <c r="C227" s="168"/>
      <c r="D227" s="168"/>
      <c r="E227" s="168"/>
      <c r="F227" s="168"/>
      <c r="G227" s="168"/>
      <c r="H227" s="168"/>
      <c r="I227" s="168"/>
      <c r="J227" s="168"/>
      <c r="K227" s="168"/>
      <c r="L227" s="168"/>
      <c r="M227" s="194">
        <f t="shared" si="6"/>
      </c>
    </row>
    <row r="228" spans="1:13" ht="15.75">
      <c r="A228" s="168"/>
      <c r="B228" s="168"/>
      <c r="C228" s="168"/>
      <c r="D228" s="168"/>
      <c r="E228" s="168"/>
      <c r="F228" s="168"/>
      <c r="G228" s="168"/>
      <c r="H228" s="168"/>
      <c r="I228" s="168"/>
      <c r="J228" s="168"/>
      <c r="K228" s="168"/>
      <c r="L228" s="168"/>
      <c r="M228" s="194">
        <f t="shared" si="6"/>
      </c>
    </row>
    <row r="229" spans="1:13" ht="15.75">
      <c r="A229" s="168"/>
      <c r="B229" s="168"/>
      <c r="C229" s="168"/>
      <c r="D229" s="168"/>
      <c r="E229" s="168"/>
      <c r="F229" s="168"/>
      <c r="G229" s="168"/>
      <c r="H229" s="168"/>
      <c r="I229" s="168"/>
      <c r="J229" s="168"/>
      <c r="K229" s="168"/>
      <c r="L229" s="168"/>
      <c r="M229" s="194">
        <f t="shared" si="6"/>
      </c>
    </row>
    <row r="230" spans="1:13" ht="15.75">
      <c r="A230" s="168"/>
      <c r="B230" s="168"/>
      <c r="C230" s="168"/>
      <c r="D230" s="168"/>
      <c r="E230" s="168"/>
      <c r="F230" s="168"/>
      <c r="G230" s="168"/>
      <c r="H230" s="168"/>
      <c r="I230" s="168"/>
      <c r="J230" s="168"/>
      <c r="K230" s="168"/>
      <c r="L230" s="168"/>
      <c r="M230" s="194">
        <f t="shared" si="6"/>
      </c>
    </row>
    <row r="231" spans="1:13" ht="15.75">
      <c r="A231" s="168"/>
      <c r="B231" s="168"/>
      <c r="C231" s="168"/>
      <c r="D231" s="168"/>
      <c r="E231" s="168"/>
      <c r="F231" s="168"/>
      <c r="G231" s="168"/>
      <c r="H231" s="168"/>
      <c r="I231" s="168"/>
      <c r="J231" s="168"/>
      <c r="K231" s="168"/>
      <c r="L231" s="168"/>
      <c r="M231" s="194">
        <f t="shared" si="6"/>
      </c>
    </row>
    <row r="232" spans="1:13" ht="15.75">
      <c r="A232" s="168"/>
      <c r="B232" s="168"/>
      <c r="C232" s="168"/>
      <c r="D232" s="168"/>
      <c r="E232" s="168"/>
      <c r="F232" s="168"/>
      <c r="G232" s="168"/>
      <c r="H232" s="168"/>
      <c r="I232" s="168"/>
      <c r="J232" s="168"/>
      <c r="K232" s="168"/>
      <c r="L232" s="168"/>
      <c r="M232" s="194">
        <f t="shared" si="6"/>
      </c>
    </row>
    <row r="233" spans="1:13" ht="15.75">
      <c r="A233" s="168"/>
      <c r="B233" s="168"/>
      <c r="C233" s="168"/>
      <c r="D233" s="168"/>
      <c r="E233" s="168"/>
      <c r="F233" s="168"/>
      <c r="G233" s="168"/>
      <c r="H233" s="168"/>
      <c r="I233" s="168"/>
      <c r="J233" s="168"/>
      <c r="K233" s="168"/>
      <c r="L233" s="168"/>
      <c r="M233" s="194">
        <f t="shared" si="6"/>
      </c>
    </row>
    <row r="234" spans="1:13" ht="15.75">
      <c r="A234" s="168"/>
      <c r="B234" s="168"/>
      <c r="C234" s="168"/>
      <c r="D234" s="168"/>
      <c r="E234" s="168"/>
      <c r="F234" s="168"/>
      <c r="G234" s="168"/>
      <c r="H234" s="168"/>
      <c r="I234" s="168"/>
      <c r="J234" s="168"/>
      <c r="K234" s="168"/>
      <c r="L234" s="168"/>
      <c r="M234" s="194">
        <f t="shared" si="6"/>
      </c>
    </row>
    <row r="235" spans="1:13" ht="15.75">
      <c r="A235" s="168"/>
      <c r="B235" s="168"/>
      <c r="C235" s="168"/>
      <c r="D235" s="168"/>
      <c r="E235" s="168"/>
      <c r="F235" s="168"/>
      <c r="G235" s="168"/>
      <c r="H235" s="168"/>
      <c r="I235" s="168"/>
      <c r="J235" s="168"/>
      <c r="K235" s="168"/>
      <c r="L235" s="168"/>
      <c r="M235" s="194">
        <f t="shared" si="6"/>
      </c>
    </row>
    <row r="236" spans="1:13" ht="15.75">
      <c r="A236" s="168"/>
      <c r="B236" s="168"/>
      <c r="C236" s="168"/>
      <c r="D236" s="168"/>
      <c r="E236" s="168"/>
      <c r="F236" s="168"/>
      <c r="G236" s="168"/>
      <c r="H236" s="168"/>
      <c r="I236" s="168"/>
      <c r="J236" s="168"/>
      <c r="K236" s="168"/>
      <c r="L236" s="168"/>
      <c r="M236" s="194">
        <f t="shared" si="6"/>
      </c>
    </row>
    <row r="237" spans="1:13" ht="15.75">
      <c r="A237" s="168"/>
      <c r="B237" s="168"/>
      <c r="C237" s="168"/>
      <c r="D237" s="168"/>
      <c r="E237" s="168"/>
      <c r="F237" s="168"/>
      <c r="G237" s="168"/>
      <c r="H237" s="168"/>
      <c r="I237" s="168"/>
      <c r="J237" s="168"/>
      <c r="K237" s="168"/>
      <c r="L237" s="168"/>
      <c r="M237" s="194">
        <f t="shared" si="6"/>
      </c>
    </row>
    <row r="238" spans="1:13" ht="15.75">
      <c r="A238" s="168"/>
      <c r="B238" s="168"/>
      <c r="C238" s="168"/>
      <c r="D238" s="168"/>
      <c r="E238" s="168"/>
      <c r="F238" s="168"/>
      <c r="G238" s="168"/>
      <c r="H238" s="168"/>
      <c r="I238" s="168"/>
      <c r="J238" s="168"/>
      <c r="K238" s="168"/>
      <c r="L238" s="168"/>
      <c r="M238" s="194">
        <f t="shared" si="6"/>
      </c>
    </row>
    <row r="239" spans="1:13" ht="15.75">
      <c r="A239" s="168"/>
      <c r="B239" s="168"/>
      <c r="C239" s="168"/>
      <c r="D239" s="168"/>
      <c r="E239" s="168"/>
      <c r="F239" s="168"/>
      <c r="G239" s="168"/>
      <c r="H239" s="168"/>
      <c r="I239" s="168"/>
      <c r="J239" s="168"/>
      <c r="K239" s="168"/>
      <c r="L239" s="168"/>
      <c r="M239" s="194">
        <f t="shared" si="6"/>
      </c>
    </row>
    <row r="240" spans="1:13" ht="15.75">
      <c r="A240" s="168"/>
      <c r="B240" s="168"/>
      <c r="C240" s="168"/>
      <c r="D240" s="168"/>
      <c r="E240" s="168"/>
      <c r="F240" s="168"/>
      <c r="G240" s="168"/>
      <c r="H240" s="168"/>
      <c r="I240" s="168"/>
      <c r="J240" s="168"/>
      <c r="K240" s="168"/>
      <c r="L240" s="168"/>
      <c r="M240" s="194">
        <f t="shared" si="6"/>
      </c>
    </row>
    <row r="241" spans="1:13" ht="15.75">
      <c r="A241" s="168"/>
      <c r="B241" s="168"/>
      <c r="C241" s="168"/>
      <c r="D241" s="168"/>
      <c r="E241" s="168"/>
      <c r="F241" s="168"/>
      <c r="G241" s="168"/>
      <c r="H241" s="168"/>
      <c r="I241" s="168"/>
      <c r="J241" s="168"/>
      <c r="K241" s="168"/>
      <c r="L241" s="168"/>
      <c r="M241" s="194">
        <f t="shared" si="6"/>
      </c>
    </row>
    <row r="242" spans="1:13" ht="15.75">
      <c r="A242" s="168"/>
      <c r="B242" s="168"/>
      <c r="C242" s="168"/>
      <c r="D242" s="168"/>
      <c r="E242" s="168"/>
      <c r="F242" s="168"/>
      <c r="G242" s="168"/>
      <c r="H242" s="168"/>
      <c r="I242" s="168"/>
      <c r="J242" s="168"/>
      <c r="K242" s="168"/>
      <c r="L242" s="168"/>
      <c r="M242" s="194">
        <f t="shared" si="6"/>
      </c>
    </row>
    <row r="243" spans="1:13" ht="15.75">
      <c r="A243" s="168"/>
      <c r="B243" s="168"/>
      <c r="C243" s="168"/>
      <c r="D243" s="168"/>
      <c r="E243" s="168"/>
      <c r="F243" s="168"/>
      <c r="G243" s="168"/>
      <c r="H243" s="168"/>
      <c r="I243" s="168"/>
      <c r="J243" s="168"/>
      <c r="K243" s="168"/>
      <c r="L243" s="168"/>
      <c r="M243" s="194">
        <f t="shared" si="6"/>
      </c>
    </row>
    <row r="244" spans="1:13" ht="15.75">
      <c r="A244" s="168"/>
      <c r="B244" s="168"/>
      <c r="C244" s="168"/>
      <c r="D244" s="168"/>
      <c r="E244" s="168"/>
      <c r="F244" s="168"/>
      <c r="G244" s="168"/>
      <c r="H244" s="168"/>
      <c r="I244" s="168"/>
      <c r="J244" s="168"/>
      <c r="K244" s="168"/>
      <c r="L244" s="168"/>
      <c r="M244" s="194">
        <f t="shared" si="6"/>
      </c>
    </row>
    <row r="245" spans="1:13" ht="15.75">
      <c r="A245" s="168"/>
      <c r="B245" s="168"/>
      <c r="C245" s="168"/>
      <c r="D245" s="168"/>
      <c r="E245" s="168"/>
      <c r="F245" s="168"/>
      <c r="G245" s="168"/>
      <c r="H245" s="168"/>
      <c r="I245" s="168"/>
      <c r="J245" s="168"/>
      <c r="K245" s="168"/>
      <c r="L245" s="168"/>
      <c r="M245" s="194">
        <f t="shared" si="6"/>
      </c>
    </row>
    <row r="246" spans="1:13" ht="15.75">
      <c r="A246" s="168"/>
      <c r="B246" s="168"/>
      <c r="C246" s="168"/>
      <c r="D246" s="168"/>
      <c r="E246" s="168"/>
      <c r="F246" s="168"/>
      <c r="G246" s="168"/>
      <c r="H246" s="168"/>
      <c r="I246" s="168"/>
      <c r="J246" s="168"/>
      <c r="K246" s="168"/>
      <c r="L246" s="168"/>
      <c r="M246" s="194">
        <f t="shared" si="6"/>
      </c>
    </row>
    <row r="247" spans="1:13" ht="15.75">
      <c r="A247" s="168"/>
      <c r="B247" s="168"/>
      <c r="C247" s="168"/>
      <c r="D247" s="168"/>
      <c r="E247" s="168"/>
      <c r="F247" s="168"/>
      <c r="G247" s="168"/>
      <c r="H247" s="168"/>
      <c r="I247" s="168"/>
      <c r="J247" s="168"/>
      <c r="K247" s="168"/>
      <c r="L247" s="168"/>
      <c r="M247" s="194">
        <f t="shared" si="6"/>
      </c>
    </row>
    <row r="248" spans="1:13" ht="15.75">
      <c r="A248" s="168"/>
      <c r="B248" s="168"/>
      <c r="C248" s="168"/>
      <c r="D248" s="168"/>
      <c r="E248" s="168"/>
      <c r="F248" s="168"/>
      <c r="G248" s="168"/>
      <c r="H248" s="168"/>
      <c r="I248" s="168"/>
      <c r="J248" s="168"/>
      <c r="K248" s="168"/>
      <c r="L248" s="168"/>
      <c r="M248" s="194">
        <f t="shared" si="6"/>
      </c>
    </row>
    <row r="249" spans="1:13" ht="15.75">
      <c r="A249" s="168"/>
      <c r="B249" s="168"/>
      <c r="C249" s="168"/>
      <c r="D249" s="168"/>
      <c r="E249" s="168"/>
      <c r="F249" s="168"/>
      <c r="G249" s="168"/>
      <c r="H249" s="168"/>
      <c r="I249" s="168"/>
      <c r="J249" s="168"/>
      <c r="K249" s="168"/>
      <c r="L249" s="168"/>
      <c r="M249" s="194">
        <f t="shared" si="6"/>
      </c>
    </row>
    <row r="250" spans="1:13" ht="15.75">
      <c r="A250" s="168"/>
      <c r="B250" s="168"/>
      <c r="C250" s="168"/>
      <c r="D250" s="168"/>
      <c r="E250" s="168"/>
      <c r="F250" s="168"/>
      <c r="G250" s="168"/>
      <c r="H250" s="168"/>
      <c r="I250" s="168"/>
      <c r="J250" s="168"/>
      <c r="K250" s="168"/>
      <c r="L250" s="168"/>
      <c r="M250" s="194">
        <f t="shared" si="6"/>
      </c>
    </row>
    <row r="251" spans="1:13" ht="15.75">
      <c r="A251" s="168"/>
      <c r="B251" s="168"/>
      <c r="C251" s="168"/>
      <c r="D251" s="168"/>
      <c r="E251" s="168"/>
      <c r="F251" s="168"/>
      <c r="G251" s="168"/>
      <c r="H251" s="168"/>
      <c r="I251" s="168"/>
      <c r="J251" s="168"/>
      <c r="K251" s="168"/>
      <c r="L251" s="168"/>
      <c r="M251" s="194">
        <f t="shared" si="6"/>
      </c>
    </row>
    <row r="252" spans="1:13" ht="15.75">
      <c r="A252" s="168"/>
      <c r="B252" s="168"/>
      <c r="C252" s="168"/>
      <c r="D252" s="168"/>
      <c r="E252" s="168"/>
      <c r="F252" s="168"/>
      <c r="G252" s="168"/>
      <c r="H252" s="168"/>
      <c r="I252" s="168"/>
      <c r="J252" s="168"/>
      <c r="K252" s="168"/>
      <c r="L252" s="168"/>
      <c r="M252" s="194">
        <f t="shared" si="6"/>
      </c>
    </row>
    <row r="253" spans="1:13" ht="15.75">
      <c r="A253" s="168"/>
      <c r="B253" s="168"/>
      <c r="C253" s="168"/>
      <c r="D253" s="168"/>
      <c r="E253" s="168"/>
      <c r="F253" s="168"/>
      <c r="G253" s="168"/>
      <c r="H253" s="168"/>
      <c r="I253" s="168"/>
      <c r="J253" s="168"/>
      <c r="K253" s="168"/>
      <c r="L253" s="168"/>
      <c r="M253" s="194">
        <f t="shared" si="6"/>
      </c>
    </row>
    <row r="254" spans="1:13" ht="15.75">
      <c r="A254" s="168"/>
      <c r="B254" s="168"/>
      <c r="C254" s="168"/>
      <c r="D254" s="168"/>
      <c r="E254" s="168"/>
      <c r="F254" s="168"/>
      <c r="G254" s="168"/>
      <c r="H254" s="168"/>
      <c r="I254" s="168"/>
      <c r="J254" s="168"/>
      <c r="K254" s="168"/>
      <c r="L254" s="168"/>
      <c r="M254" s="194">
        <f t="shared" si="6"/>
      </c>
    </row>
    <row r="255" spans="1:13" ht="15.75">
      <c r="A255" s="168"/>
      <c r="B255" s="168"/>
      <c r="C255" s="168"/>
      <c r="D255" s="168"/>
      <c r="E255" s="168"/>
      <c r="F255" s="168"/>
      <c r="G255" s="168"/>
      <c r="H255" s="168"/>
      <c r="I255" s="168"/>
      <c r="J255" s="168"/>
      <c r="K255" s="168"/>
      <c r="L255" s="168"/>
      <c r="M255" s="194">
        <f t="shared" si="6"/>
      </c>
    </row>
    <row r="256" spans="1:13" ht="15.75">
      <c r="A256" s="168"/>
      <c r="B256" s="168"/>
      <c r="C256" s="168"/>
      <c r="D256" s="168"/>
      <c r="E256" s="168"/>
      <c r="F256" s="168"/>
      <c r="G256" s="168"/>
      <c r="H256" s="168"/>
      <c r="I256" s="168"/>
      <c r="J256" s="168"/>
      <c r="K256" s="168"/>
      <c r="L256" s="168"/>
      <c r="M256" s="194">
        <f t="shared" si="6"/>
      </c>
    </row>
    <row r="257" spans="1:13" ht="15.75">
      <c r="A257" s="168"/>
      <c r="B257" s="168"/>
      <c r="C257" s="168"/>
      <c r="D257" s="168"/>
      <c r="E257" s="168"/>
      <c r="F257" s="168"/>
      <c r="G257" s="168"/>
      <c r="H257" s="168"/>
      <c r="I257" s="168"/>
      <c r="J257" s="168"/>
      <c r="K257" s="168"/>
      <c r="L257" s="168"/>
      <c r="M257" s="194">
        <f t="shared" si="6"/>
      </c>
    </row>
    <row r="258" spans="1:13" ht="15.75">
      <c r="A258" s="168"/>
      <c r="B258" s="168"/>
      <c r="C258" s="168"/>
      <c r="D258" s="168"/>
      <c r="E258" s="168"/>
      <c r="F258" s="168"/>
      <c r="G258" s="168"/>
      <c r="H258" s="168"/>
      <c r="I258" s="168"/>
      <c r="J258" s="168"/>
      <c r="K258" s="168"/>
      <c r="L258" s="168"/>
      <c r="M258" s="194">
        <f t="shared" si="6"/>
      </c>
    </row>
    <row r="259" spans="1:13" ht="15.75">
      <c r="A259" s="168"/>
      <c r="B259" s="168"/>
      <c r="C259" s="168"/>
      <c r="D259" s="168"/>
      <c r="E259" s="168"/>
      <c r="F259" s="168"/>
      <c r="G259" s="168"/>
      <c r="H259" s="168"/>
      <c r="I259" s="168"/>
      <c r="J259" s="168"/>
      <c r="K259" s="168"/>
      <c r="L259" s="168"/>
      <c r="M259" s="194">
        <f t="shared" si="6"/>
      </c>
    </row>
    <row r="260" spans="1:13" ht="15.75">
      <c r="A260" s="168"/>
      <c r="B260" s="168"/>
      <c r="C260" s="168"/>
      <c r="D260" s="168"/>
      <c r="E260" s="168"/>
      <c r="F260" s="168"/>
      <c r="G260" s="168"/>
      <c r="H260" s="168"/>
      <c r="I260" s="168"/>
      <c r="J260" s="168"/>
      <c r="K260" s="168"/>
      <c r="L260" s="168"/>
      <c r="M260" s="194">
        <f t="shared" si="6"/>
      </c>
    </row>
    <row r="261" spans="1:13" ht="15.75">
      <c r="A261" s="168"/>
      <c r="B261" s="168"/>
      <c r="C261" s="168"/>
      <c r="D261" s="168"/>
      <c r="E261" s="168"/>
      <c r="F261" s="168"/>
      <c r="G261" s="168"/>
      <c r="H261" s="168"/>
      <c r="I261" s="168"/>
      <c r="J261" s="168"/>
      <c r="K261" s="168"/>
      <c r="L261" s="168"/>
      <c r="M261" s="194">
        <f t="shared" si="6"/>
      </c>
    </row>
    <row r="262" spans="1:13" ht="15.75">
      <c r="A262" s="168"/>
      <c r="B262" s="168"/>
      <c r="C262" s="168"/>
      <c r="D262" s="168"/>
      <c r="E262" s="168"/>
      <c r="F262" s="168"/>
      <c r="G262" s="168"/>
      <c r="H262" s="168"/>
      <c r="I262" s="168"/>
      <c r="J262" s="168"/>
      <c r="K262" s="168"/>
      <c r="L262" s="168"/>
      <c r="M262" s="194">
        <f t="shared" si="6"/>
      </c>
    </row>
    <row r="263" spans="1:13" ht="15.75">
      <c r="A263" s="168"/>
      <c r="B263" s="168"/>
      <c r="C263" s="168"/>
      <c r="D263" s="168"/>
      <c r="E263" s="168"/>
      <c r="F263" s="168"/>
      <c r="G263" s="168"/>
      <c r="H263" s="168"/>
      <c r="I263" s="168"/>
      <c r="J263" s="168"/>
      <c r="K263" s="168"/>
      <c r="L263" s="168"/>
      <c r="M263" s="194">
        <f aca="true" t="shared" si="7" ref="M263:M323">IF(H263&lt;&gt;"","",IF(AND(L263=AA$1,AB$1&lt;&gt;""),F263,IF(AND(L263=AA$2,AB$2&lt;&gt;""),F263,IF(AND(L263=AA$3,AB$3&lt;&gt;""),F263,IF(AND(L263=AA$4,AB$4&lt;&gt;""),F263,"")))))</f>
      </c>
    </row>
    <row r="264" spans="1:13" ht="15.75">
      <c r="A264" s="168"/>
      <c r="B264" s="168"/>
      <c r="C264" s="168"/>
      <c r="D264" s="168"/>
      <c r="E264" s="168"/>
      <c r="F264" s="168"/>
      <c r="G264" s="168"/>
      <c r="H264" s="168"/>
      <c r="I264" s="168"/>
      <c r="J264" s="168"/>
      <c r="K264" s="168"/>
      <c r="L264" s="168"/>
      <c r="M264" s="194">
        <f t="shared" si="7"/>
      </c>
    </row>
    <row r="265" spans="1:13" ht="15.75">
      <c r="A265" s="168"/>
      <c r="B265" s="168"/>
      <c r="C265" s="168"/>
      <c r="D265" s="168"/>
      <c r="E265" s="168"/>
      <c r="F265" s="168"/>
      <c r="G265" s="168"/>
      <c r="H265" s="168"/>
      <c r="I265" s="168"/>
      <c r="J265" s="168"/>
      <c r="K265" s="168"/>
      <c r="L265" s="168"/>
      <c r="M265" s="194">
        <f t="shared" si="7"/>
      </c>
    </row>
    <row r="266" ht="15.75">
      <c r="M266" s="194">
        <f t="shared" si="7"/>
      </c>
    </row>
    <row r="267" ht="15.75">
      <c r="M267" s="194">
        <f t="shared" si="7"/>
      </c>
    </row>
    <row r="268" ht="15.75">
      <c r="M268" s="194">
        <f t="shared" si="7"/>
      </c>
    </row>
    <row r="269" ht="15.75">
      <c r="M269" s="194">
        <f t="shared" si="7"/>
      </c>
    </row>
    <row r="270" ht="15.75">
      <c r="M270" s="194">
        <f t="shared" si="7"/>
      </c>
    </row>
    <row r="271" ht="15.75">
      <c r="M271" s="194">
        <f t="shared" si="7"/>
      </c>
    </row>
    <row r="272" ht="15.75">
      <c r="M272" s="194">
        <f t="shared" si="7"/>
      </c>
    </row>
    <row r="273" ht="15.75">
      <c r="M273" s="194">
        <f t="shared" si="7"/>
      </c>
    </row>
    <row r="274" ht="15.75">
      <c r="M274" s="194">
        <f t="shared" si="7"/>
      </c>
    </row>
    <row r="275" ht="15.75">
      <c r="M275" s="194">
        <f t="shared" si="7"/>
      </c>
    </row>
    <row r="276" ht="15.75">
      <c r="M276" s="194">
        <f t="shared" si="7"/>
      </c>
    </row>
    <row r="277" ht="15.75">
      <c r="M277" s="194">
        <f t="shared" si="7"/>
      </c>
    </row>
    <row r="278" ht="15.75">
      <c r="M278" s="194">
        <f t="shared" si="7"/>
      </c>
    </row>
    <row r="279" ht="15.75">
      <c r="M279" s="194">
        <f t="shared" si="7"/>
      </c>
    </row>
    <row r="280" ht="15.75">
      <c r="M280" s="194">
        <f t="shared" si="7"/>
      </c>
    </row>
    <row r="281" ht="15.75">
      <c r="M281" s="194">
        <f t="shared" si="7"/>
      </c>
    </row>
    <row r="282" ht="15.75">
      <c r="M282" s="194">
        <f t="shared" si="7"/>
      </c>
    </row>
    <row r="283" ht="15.75">
      <c r="M283" s="194">
        <f t="shared" si="7"/>
      </c>
    </row>
    <row r="284" ht="15.75">
      <c r="M284" s="194">
        <f t="shared" si="7"/>
      </c>
    </row>
    <row r="285" ht="15.75">
      <c r="M285" s="194">
        <f t="shared" si="7"/>
      </c>
    </row>
    <row r="286" ht="15.75">
      <c r="M286" s="194">
        <f t="shared" si="7"/>
      </c>
    </row>
    <row r="287" ht="15.75">
      <c r="M287" s="194">
        <f t="shared" si="7"/>
      </c>
    </row>
    <row r="288" ht="15.75">
      <c r="M288" s="194">
        <f t="shared" si="7"/>
      </c>
    </row>
    <row r="289" ht="15.75">
      <c r="M289" s="194">
        <f t="shared" si="7"/>
      </c>
    </row>
    <row r="290" ht="15.75">
      <c r="M290" s="194">
        <f t="shared" si="7"/>
      </c>
    </row>
    <row r="291" ht="15.75">
      <c r="M291" s="194">
        <f t="shared" si="7"/>
      </c>
    </row>
    <row r="292" ht="15.75">
      <c r="M292" s="194">
        <f t="shared" si="7"/>
      </c>
    </row>
    <row r="293" ht="15.75">
      <c r="M293" s="194">
        <f t="shared" si="7"/>
      </c>
    </row>
    <row r="294" ht="15.75">
      <c r="M294" s="194">
        <f t="shared" si="7"/>
      </c>
    </row>
    <row r="295" ht="15.75">
      <c r="M295" s="194">
        <f t="shared" si="7"/>
      </c>
    </row>
    <row r="296" ht="15.75">
      <c r="M296" s="194">
        <f t="shared" si="7"/>
      </c>
    </row>
    <row r="297" ht="15.75">
      <c r="M297" s="194">
        <f t="shared" si="7"/>
      </c>
    </row>
    <row r="298" ht="15.75">
      <c r="M298" s="194">
        <f t="shared" si="7"/>
      </c>
    </row>
    <row r="299" ht="15.75">
      <c r="M299" s="194">
        <f t="shared" si="7"/>
      </c>
    </row>
    <row r="300" ht="15.75">
      <c r="M300" s="194">
        <f t="shared" si="7"/>
      </c>
    </row>
    <row r="301" ht="15.75">
      <c r="M301" s="194">
        <f t="shared" si="7"/>
      </c>
    </row>
    <row r="302" ht="15.75">
      <c r="M302" s="194">
        <f t="shared" si="7"/>
      </c>
    </row>
    <row r="303" ht="15.75">
      <c r="M303" s="194">
        <f t="shared" si="7"/>
      </c>
    </row>
    <row r="304" ht="15.75">
      <c r="M304" s="194">
        <f t="shared" si="7"/>
      </c>
    </row>
    <row r="305" ht="15.75">
      <c r="M305" s="194">
        <f t="shared" si="7"/>
      </c>
    </row>
    <row r="306" ht="15.75">
      <c r="M306" s="194">
        <f t="shared" si="7"/>
      </c>
    </row>
    <row r="307" ht="15.75">
      <c r="M307" s="194">
        <f t="shared" si="7"/>
      </c>
    </row>
    <row r="308" ht="15.75">
      <c r="M308" s="194">
        <f t="shared" si="7"/>
      </c>
    </row>
    <row r="309" ht="15.75">
      <c r="M309" s="194">
        <f t="shared" si="7"/>
      </c>
    </row>
    <row r="310" ht="15.75">
      <c r="M310" s="194">
        <f t="shared" si="7"/>
      </c>
    </row>
    <row r="311" ht="15.75">
      <c r="M311" s="194">
        <f t="shared" si="7"/>
      </c>
    </row>
    <row r="312" ht="15.75">
      <c r="M312" s="194">
        <f t="shared" si="7"/>
      </c>
    </row>
    <row r="313" ht="15.75">
      <c r="M313" s="194">
        <f t="shared" si="7"/>
      </c>
    </row>
    <row r="314" ht="15.75">
      <c r="M314" s="194">
        <f t="shared" si="7"/>
      </c>
    </row>
    <row r="315" ht="15.75">
      <c r="M315" s="194">
        <f t="shared" si="7"/>
      </c>
    </row>
    <row r="316" ht="15.75">
      <c r="M316" s="194">
        <f t="shared" si="7"/>
      </c>
    </row>
    <row r="317" ht="15.75">
      <c r="M317" s="194">
        <f t="shared" si="7"/>
      </c>
    </row>
    <row r="318" ht="15.75">
      <c r="M318" s="194">
        <f t="shared" si="7"/>
      </c>
    </row>
    <row r="319" ht="15.75">
      <c r="M319" s="194">
        <f t="shared" si="7"/>
      </c>
    </row>
    <row r="320" ht="15.75">
      <c r="M320" s="194">
        <f t="shared" si="7"/>
      </c>
    </row>
    <row r="321" ht="15.75">
      <c r="M321" s="194">
        <f t="shared" si="7"/>
      </c>
    </row>
    <row r="322" ht="15.75">
      <c r="M322" s="194">
        <f t="shared" si="7"/>
      </c>
    </row>
    <row r="323" ht="15.75">
      <c r="M323" s="194">
        <f t="shared" si="7"/>
      </c>
    </row>
  </sheetData>
  <sheetProtection sheet="1"/>
  <mergeCells count="5">
    <mergeCell ref="A43:C43"/>
    <mergeCell ref="H4:K4"/>
    <mergeCell ref="A12:C12"/>
    <mergeCell ref="A27:C27"/>
    <mergeCell ref="A35:C35"/>
  </mergeCells>
  <hyperlinks>
    <hyperlink ref="A1" location="Master!A1" display="Return to Main Sheet"/>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B2:N69"/>
  <sheetViews>
    <sheetView showGridLines="0" zoomScale="90" zoomScaleNormal="90" zoomScalePageLayoutView="0" workbookViewId="0" topLeftCell="A62">
      <selection activeCell="D86" sqref="D86"/>
    </sheetView>
  </sheetViews>
  <sheetFormatPr defaultColWidth="11.140625" defaultRowHeight="15"/>
  <cols>
    <col min="1" max="1" width="4.7109375" style="53" customWidth="1"/>
    <col min="2" max="2" width="16.7109375" style="53" customWidth="1"/>
    <col min="3" max="3" width="31.7109375" style="53" customWidth="1"/>
    <col min="4" max="4" width="13.421875" style="53" customWidth="1"/>
    <col min="5" max="5" width="17.28125" style="53" customWidth="1"/>
    <col min="6" max="20" width="13.28125" style="53" customWidth="1"/>
    <col min="21" max="16384" width="11.140625" style="53" customWidth="1"/>
  </cols>
  <sheetData>
    <row r="1" ht="15.75" thickBot="1"/>
    <row r="2" spans="2:5" ht="26.25" thickTop="1">
      <c r="B2" s="54" t="s">
        <v>49</v>
      </c>
      <c r="C2" s="55" t="s">
        <v>50</v>
      </c>
      <c r="D2" s="56" t="s">
        <v>51</v>
      </c>
      <c r="E2" s="57">
        <v>41790</v>
      </c>
    </row>
    <row r="3" spans="2:5" ht="15.75" thickBot="1">
      <c r="B3" s="58" t="s">
        <v>52</v>
      </c>
      <c r="C3" s="59" t="s">
        <v>53</v>
      </c>
      <c r="D3" s="60" t="s">
        <v>54</v>
      </c>
      <c r="E3" s="61">
        <v>1.1</v>
      </c>
    </row>
    <row r="4" ht="15.75" thickTop="1"/>
    <row r="5" ht="15.75" thickBot="1"/>
    <row r="6" spans="2:14" ht="20.25" customHeight="1" thickBot="1" thickTop="1">
      <c r="B6" s="312" t="s">
        <v>55</v>
      </c>
      <c r="C6" s="313"/>
      <c r="D6" s="313"/>
      <c r="E6" s="313"/>
      <c r="F6" s="313"/>
      <c r="G6" s="313"/>
      <c r="H6" s="313"/>
      <c r="I6" s="313"/>
      <c r="J6" s="313"/>
      <c r="K6" s="313"/>
      <c r="L6" s="313"/>
      <c r="M6" s="314"/>
      <c r="N6" s="62"/>
    </row>
    <row r="7" spans="2:14" ht="15.75" thickTop="1">
      <c r="B7" s="63"/>
      <c r="C7" s="63"/>
      <c r="D7" s="63"/>
      <c r="E7" s="63"/>
      <c r="F7" s="63"/>
      <c r="G7" s="63"/>
      <c r="H7" s="63"/>
      <c r="I7" s="62"/>
      <c r="J7" s="62"/>
      <c r="K7" s="62"/>
      <c r="L7" s="62"/>
      <c r="M7" s="62"/>
      <c r="N7" s="62"/>
    </row>
    <row r="8" spans="2:14" ht="15" customHeight="1">
      <c r="B8" s="315" t="s">
        <v>56</v>
      </c>
      <c r="C8" s="316"/>
      <c r="D8" s="316"/>
      <c r="E8" s="316"/>
      <c r="F8" s="316"/>
      <c r="G8" s="316"/>
      <c r="H8" s="316"/>
      <c r="I8" s="316"/>
      <c r="J8" s="316"/>
      <c r="K8" s="316"/>
      <c r="L8" s="316"/>
      <c r="M8" s="316"/>
      <c r="N8" s="64"/>
    </row>
    <row r="9" spans="2:14" ht="17.25" customHeight="1">
      <c r="B9" s="305" t="s">
        <v>57</v>
      </c>
      <c r="C9" s="305"/>
      <c r="D9" s="305"/>
      <c r="E9" s="305"/>
      <c r="F9" s="305"/>
      <c r="G9" s="305"/>
      <c r="H9" s="305"/>
      <c r="I9" s="305"/>
      <c r="J9" s="305"/>
      <c r="K9" s="305"/>
      <c r="L9" s="305"/>
      <c r="M9" s="305"/>
      <c r="N9" s="64"/>
    </row>
    <row r="10" spans="2:14" ht="36" customHeight="1">
      <c r="B10" s="305" t="s">
        <v>58</v>
      </c>
      <c r="C10" s="305"/>
      <c r="D10" s="305"/>
      <c r="E10" s="305"/>
      <c r="F10" s="305"/>
      <c r="G10" s="305"/>
      <c r="H10" s="305"/>
      <c r="I10" s="305"/>
      <c r="J10" s="305"/>
      <c r="K10" s="305"/>
      <c r="L10" s="305"/>
      <c r="M10" s="305"/>
      <c r="N10" s="64"/>
    </row>
    <row r="11" spans="2:14" ht="33" customHeight="1">
      <c r="B11" s="305" t="s">
        <v>59</v>
      </c>
      <c r="C11" s="305"/>
      <c r="D11" s="305"/>
      <c r="E11" s="305"/>
      <c r="F11" s="305"/>
      <c r="G11" s="305"/>
      <c r="H11" s="305"/>
      <c r="I11" s="305"/>
      <c r="J11" s="305"/>
      <c r="K11" s="305"/>
      <c r="L11" s="305"/>
      <c r="M11" s="305"/>
      <c r="N11" s="64"/>
    </row>
    <row r="12" spans="2:14" ht="17.25" customHeight="1">
      <c r="B12" s="305" t="s">
        <v>60</v>
      </c>
      <c r="C12" s="305"/>
      <c r="D12" s="305"/>
      <c r="E12" s="305"/>
      <c r="F12" s="305"/>
      <c r="G12" s="305"/>
      <c r="H12" s="305"/>
      <c r="I12" s="305"/>
      <c r="J12" s="305"/>
      <c r="K12" s="305"/>
      <c r="L12" s="305"/>
      <c r="M12" s="305"/>
      <c r="N12" s="64"/>
    </row>
    <row r="13" spans="2:14" ht="50.25" customHeight="1">
      <c r="B13" s="305" t="s">
        <v>61</v>
      </c>
      <c r="C13" s="305"/>
      <c r="D13" s="305"/>
      <c r="E13" s="305"/>
      <c r="F13" s="305"/>
      <c r="G13" s="305"/>
      <c r="H13" s="305"/>
      <c r="I13" s="305"/>
      <c r="J13" s="305"/>
      <c r="K13" s="305"/>
      <c r="L13" s="305"/>
      <c r="M13" s="305"/>
      <c r="N13" s="64"/>
    </row>
    <row r="14" spans="2:14" ht="24" customHeight="1">
      <c r="B14" s="305" t="s">
        <v>62</v>
      </c>
      <c r="C14" s="305"/>
      <c r="D14" s="305"/>
      <c r="E14" s="305"/>
      <c r="F14" s="305"/>
      <c r="G14" s="305"/>
      <c r="H14" s="305"/>
      <c r="I14" s="305"/>
      <c r="J14" s="305"/>
      <c r="K14" s="305"/>
      <c r="L14" s="305"/>
      <c r="M14" s="305"/>
      <c r="N14" s="64"/>
    </row>
    <row r="15" spans="2:14" ht="144" customHeight="1">
      <c r="B15" s="65"/>
      <c r="C15" s="65"/>
      <c r="D15" s="65"/>
      <c r="E15" s="65"/>
      <c r="F15" s="65"/>
      <c r="G15" s="65"/>
      <c r="H15" s="65"/>
      <c r="I15" s="65"/>
      <c r="J15" s="65"/>
      <c r="K15" s="65"/>
      <c r="L15" s="65"/>
      <c r="M15" s="65"/>
      <c r="N15" s="64"/>
    </row>
    <row r="16" spans="2:14" ht="14.25" customHeight="1">
      <c r="B16" s="65"/>
      <c r="C16" s="65"/>
      <c r="D16" s="65"/>
      <c r="E16" s="65"/>
      <c r="F16" s="65"/>
      <c r="G16" s="65"/>
      <c r="H16" s="65"/>
      <c r="I16" s="65"/>
      <c r="J16" s="65"/>
      <c r="K16" s="65"/>
      <c r="L16" s="65"/>
      <c r="M16" s="65"/>
      <c r="N16" s="64"/>
    </row>
    <row r="17" spans="2:14" ht="15" customHeight="1">
      <c r="B17" s="310" t="s">
        <v>63</v>
      </c>
      <c r="C17" s="310"/>
      <c r="D17" s="310"/>
      <c r="E17" s="310"/>
      <c r="F17" s="310"/>
      <c r="G17" s="310"/>
      <c r="H17" s="310"/>
      <c r="I17" s="310"/>
      <c r="J17" s="310"/>
      <c r="K17" s="310"/>
      <c r="L17" s="310"/>
      <c r="M17" s="310"/>
      <c r="N17" s="64"/>
    </row>
    <row r="18" spans="2:14" ht="18" customHeight="1">
      <c r="B18" s="307" t="s">
        <v>64</v>
      </c>
      <c r="C18" s="307"/>
      <c r="D18" s="307"/>
      <c r="E18" s="307"/>
      <c r="F18" s="307"/>
      <c r="G18" s="307"/>
      <c r="H18" s="307"/>
      <c r="I18" s="307"/>
      <c r="J18" s="307"/>
      <c r="K18" s="307"/>
      <c r="L18" s="307"/>
      <c r="M18" s="307"/>
      <c r="N18" s="66"/>
    </row>
    <row r="19" spans="2:14" ht="46.5" customHeight="1">
      <c r="B19" s="311" t="s">
        <v>65</v>
      </c>
      <c r="C19" s="307"/>
      <c r="D19" s="307"/>
      <c r="E19" s="307"/>
      <c r="F19" s="307"/>
      <c r="G19" s="307"/>
      <c r="H19" s="307"/>
      <c r="I19" s="307"/>
      <c r="J19" s="307"/>
      <c r="K19" s="307"/>
      <c r="L19" s="307"/>
      <c r="M19" s="307"/>
      <c r="N19" s="66"/>
    </row>
    <row r="20" spans="2:14" ht="21" customHeight="1">
      <c r="B20" s="307" t="s">
        <v>66</v>
      </c>
      <c r="C20" s="307"/>
      <c r="D20" s="307"/>
      <c r="E20" s="307"/>
      <c r="F20" s="307"/>
      <c r="G20" s="307"/>
      <c r="H20" s="307"/>
      <c r="I20" s="307"/>
      <c r="J20" s="307"/>
      <c r="K20" s="307"/>
      <c r="L20" s="307"/>
      <c r="M20" s="307"/>
      <c r="N20" s="66"/>
    </row>
    <row r="21" spans="2:14" ht="18.75" customHeight="1">
      <c r="B21" s="306" t="s">
        <v>67</v>
      </c>
      <c r="C21" s="306"/>
      <c r="D21" s="306"/>
      <c r="E21" s="306"/>
      <c r="F21" s="306"/>
      <c r="G21" s="306"/>
      <c r="H21" s="306"/>
      <c r="I21" s="306"/>
      <c r="J21" s="306"/>
      <c r="K21" s="306"/>
      <c r="L21" s="306"/>
      <c r="M21" s="306"/>
      <c r="N21" s="66"/>
    </row>
    <row r="22" spans="2:14" ht="35.25" customHeight="1">
      <c r="B22" s="307" t="s">
        <v>68</v>
      </c>
      <c r="C22" s="307"/>
      <c r="D22" s="307"/>
      <c r="E22" s="307"/>
      <c r="F22" s="307"/>
      <c r="G22" s="307"/>
      <c r="H22" s="307"/>
      <c r="I22" s="307"/>
      <c r="J22" s="307"/>
      <c r="K22" s="307"/>
      <c r="L22" s="307"/>
      <c r="M22" s="307"/>
      <c r="N22" s="66"/>
    </row>
    <row r="23" spans="2:14" ht="128.25" customHeight="1">
      <c r="B23" s="308" t="s">
        <v>69</v>
      </c>
      <c r="C23" s="308"/>
      <c r="D23" s="308"/>
      <c r="E23" s="308"/>
      <c r="F23" s="308"/>
      <c r="G23" s="308"/>
      <c r="H23" s="308"/>
      <c r="I23" s="308"/>
      <c r="J23" s="308"/>
      <c r="K23" s="308"/>
      <c r="L23" s="308"/>
      <c r="M23" s="308"/>
      <c r="N23" s="66"/>
    </row>
    <row r="24" spans="2:14" ht="19.5" customHeight="1">
      <c r="B24" s="67"/>
      <c r="C24" s="67"/>
      <c r="D24" s="67"/>
      <c r="E24" s="67"/>
      <c r="F24" s="67"/>
      <c r="G24" s="67"/>
      <c r="H24" s="67"/>
      <c r="I24" s="67"/>
      <c r="J24" s="67"/>
      <c r="K24" s="67"/>
      <c r="L24" s="67"/>
      <c r="M24" s="67"/>
      <c r="N24" s="66"/>
    </row>
    <row r="25" s="68" customFormat="1" ht="15">
      <c r="E25" s="69" t="s">
        <v>70</v>
      </c>
    </row>
    <row r="26" spans="2:5" s="68" customFormat="1" ht="18">
      <c r="B26" s="70" t="s">
        <v>71</v>
      </c>
      <c r="C26" s="70" t="s">
        <v>72</v>
      </c>
      <c r="D26" s="70" t="s">
        <v>73</v>
      </c>
      <c r="E26" s="71" t="s">
        <v>169</v>
      </c>
    </row>
    <row r="27" spans="2:5" s="68" customFormat="1" ht="15">
      <c r="B27" s="309" t="s">
        <v>75</v>
      </c>
      <c r="C27" s="71" t="s">
        <v>76</v>
      </c>
      <c r="D27" s="71" t="s">
        <v>77</v>
      </c>
      <c r="E27" s="72">
        <v>0.18404</v>
      </c>
    </row>
    <row r="28" spans="2:5" s="68" customFormat="1" ht="15">
      <c r="B28" s="309"/>
      <c r="C28" s="71" t="s">
        <v>78</v>
      </c>
      <c r="D28" s="71" t="s">
        <v>77</v>
      </c>
      <c r="E28" s="72">
        <v>0.18404</v>
      </c>
    </row>
    <row r="29" spans="2:5" s="68" customFormat="1" ht="15">
      <c r="B29" s="309"/>
      <c r="C29" s="71" t="s">
        <v>79</v>
      </c>
      <c r="D29" s="71" t="s">
        <v>77</v>
      </c>
      <c r="E29" s="72">
        <v>0.21452</v>
      </c>
    </row>
    <row r="30" spans="2:5" s="68" customFormat="1" ht="15">
      <c r="B30" s="309"/>
      <c r="C30" s="71" t="s">
        <v>80</v>
      </c>
      <c r="D30" s="71" t="s">
        <v>77</v>
      </c>
      <c r="E30" s="72">
        <v>0.18404</v>
      </c>
    </row>
    <row r="31" spans="2:5" s="68" customFormat="1" ht="15">
      <c r="B31" s="309"/>
      <c r="C31" s="71" t="s">
        <v>81</v>
      </c>
      <c r="D31" s="71" t="s">
        <v>77</v>
      </c>
      <c r="E31" s="72">
        <v>0.18391</v>
      </c>
    </row>
    <row r="32" s="68" customFormat="1" ht="15"/>
    <row r="33" s="68" customFormat="1" ht="15"/>
    <row r="34" spans="5:6" s="68" customFormat="1" ht="15">
      <c r="E34" s="69" t="s">
        <v>70</v>
      </c>
      <c r="F34" s="69" t="s">
        <v>82</v>
      </c>
    </row>
    <row r="35" spans="2:6" s="68" customFormat="1" ht="18">
      <c r="B35" s="70" t="s">
        <v>71</v>
      </c>
      <c r="C35" s="70" t="s">
        <v>72</v>
      </c>
      <c r="D35" s="70" t="s">
        <v>73</v>
      </c>
      <c r="E35" s="71" t="s">
        <v>74</v>
      </c>
      <c r="F35" s="71" t="s">
        <v>74</v>
      </c>
    </row>
    <row r="36" spans="2:6" s="68" customFormat="1" ht="15">
      <c r="B36" s="309" t="s">
        <v>83</v>
      </c>
      <c r="C36" s="71" t="s">
        <v>84</v>
      </c>
      <c r="D36" s="71" t="s">
        <v>85</v>
      </c>
      <c r="E36" s="73"/>
      <c r="F36" s="72">
        <v>2.2615</v>
      </c>
    </row>
    <row r="37" spans="2:6" s="68" customFormat="1" ht="15">
      <c r="B37" s="309"/>
      <c r="C37" s="71" t="s">
        <v>86</v>
      </c>
      <c r="D37" s="71" t="s">
        <v>85</v>
      </c>
      <c r="E37" s="73"/>
      <c r="F37" s="72">
        <v>2.5418</v>
      </c>
    </row>
    <row r="38" spans="2:6" s="68" customFormat="1" ht="15">
      <c r="B38" s="309"/>
      <c r="C38" s="71" t="s">
        <v>87</v>
      </c>
      <c r="D38" s="71" t="s">
        <v>85</v>
      </c>
      <c r="E38" s="73"/>
      <c r="F38" s="72">
        <v>2.538</v>
      </c>
    </row>
    <row r="39" spans="2:6" s="68" customFormat="1" ht="15">
      <c r="B39" s="309"/>
      <c r="C39" s="71" t="s">
        <v>88</v>
      </c>
      <c r="D39" s="71" t="s">
        <v>85</v>
      </c>
      <c r="E39" s="73"/>
      <c r="F39" s="72">
        <v>2.6008</v>
      </c>
    </row>
    <row r="40" spans="2:6" s="68" customFormat="1" ht="15">
      <c r="B40" s="309"/>
      <c r="C40" s="71" t="s">
        <v>89</v>
      </c>
      <c r="D40" s="71" t="s">
        <v>85</v>
      </c>
      <c r="E40" s="73"/>
      <c r="F40" s="72">
        <v>2.6705</v>
      </c>
    </row>
    <row r="41" spans="2:6" s="68" customFormat="1" ht="15">
      <c r="B41" s="309"/>
      <c r="C41" s="71" t="s">
        <v>90</v>
      </c>
      <c r="D41" s="71" t="s">
        <v>85</v>
      </c>
      <c r="E41" s="73"/>
      <c r="F41" s="73"/>
    </row>
    <row r="42" spans="2:6" s="68" customFormat="1" ht="15">
      <c r="B42" s="309"/>
      <c r="C42" s="71" t="s">
        <v>91</v>
      </c>
      <c r="D42" s="71" t="s">
        <v>85</v>
      </c>
      <c r="E42" s="73"/>
      <c r="F42" s="72">
        <v>2.9343</v>
      </c>
    </row>
    <row r="43" spans="2:6" s="68" customFormat="1" ht="15">
      <c r="B43" s="309"/>
      <c r="C43" s="71" t="s">
        <v>92</v>
      </c>
      <c r="D43" s="71" t="s">
        <v>85</v>
      </c>
      <c r="E43" s="73"/>
      <c r="F43" s="73"/>
    </row>
    <row r="44" spans="2:6" s="68" customFormat="1" ht="15">
      <c r="B44" s="309"/>
      <c r="C44" s="71" t="s">
        <v>93</v>
      </c>
      <c r="D44" s="71" t="s">
        <v>85</v>
      </c>
      <c r="E44" s="73"/>
      <c r="F44" s="73"/>
    </row>
    <row r="45" spans="2:6" s="68" customFormat="1" ht="15">
      <c r="B45" s="309"/>
      <c r="C45" s="71" t="s">
        <v>94</v>
      </c>
      <c r="D45" s="71" t="s">
        <v>85</v>
      </c>
      <c r="E45" s="73"/>
      <c r="F45" s="72">
        <v>2.2144</v>
      </c>
    </row>
    <row r="46" spans="2:6" s="68" customFormat="1" ht="15">
      <c r="B46" s="309"/>
      <c r="C46" s="71" t="s">
        <v>95</v>
      </c>
      <c r="D46" s="71" t="s">
        <v>85</v>
      </c>
      <c r="E46" s="73"/>
      <c r="F46" s="72">
        <v>2.3104</v>
      </c>
    </row>
    <row r="47" spans="2:6" s="68" customFormat="1" ht="15">
      <c r="B47" s="309"/>
      <c r="C47" s="71" t="s">
        <v>96</v>
      </c>
      <c r="D47" s="71" t="s">
        <v>85</v>
      </c>
      <c r="E47" s="73"/>
      <c r="F47" s="73"/>
    </row>
    <row r="48" spans="2:6" s="68" customFormat="1" ht="15">
      <c r="B48" s="309"/>
      <c r="C48" s="71" t="s">
        <v>97</v>
      </c>
      <c r="D48" s="71" t="s">
        <v>85</v>
      </c>
      <c r="E48" s="73"/>
      <c r="F48" s="73"/>
    </row>
    <row r="49" spans="2:6" s="68" customFormat="1" ht="15">
      <c r="B49" s="309"/>
      <c r="C49" s="71" t="s">
        <v>98</v>
      </c>
      <c r="D49" s="71" t="s">
        <v>85</v>
      </c>
      <c r="E49" s="73"/>
      <c r="F49" s="73"/>
    </row>
    <row r="50" spans="2:6" s="68" customFormat="1" ht="15">
      <c r="B50" s="309"/>
      <c r="C50" s="71" t="s">
        <v>99</v>
      </c>
      <c r="D50" s="71" t="s">
        <v>85</v>
      </c>
      <c r="E50" s="73"/>
      <c r="F50" s="73"/>
    </row>
    <row r="51" s="68" customFormat="1" ht="15"/>
    <row r="52" s="68" customFormat="1" ht="15"/>
    <row r="53" s="68" customFormat="1" ht="15">
      <c r="E53" s="69" t="s">
        <v>100</v>
      </c>
    </row>
    <row r="54" spans="2:5" s="68" customFormat="1" ht="18">
      <c r="B54" s="70" t="s">
        <v>71</v>
      </c>
      <c r="C54" s="70" t="s">
        <v>72</v>
      </c>
      <c r="D54" s="70" t="s">
        <v>73</v>
      </c>
      <c r="E54" s="71" t="s">
        <v>74</v>
      </c>
    </row>
    <row r="55" spans="2:5" s="68" customFormat="1" ht="15">
      <c r="B55" s="309" t="s">
        <v>101</v>
      </c>
      <c r="C55" s="71" t="s">
        <v>102</v>
      </c>
      <c r="D55" s="71" t="s">
        <v>103</v>
      </c>
      <c r="E55" s="72">
        <v>2339.1000000000004</v>
      </c>
    </row>
    <row r="56" spans="2:5" s="68" customFormat="1" ht="15">
      <c r="B56" s="309"/>
      <c r="C56" s="71" t="s">
        <v>104</v>
      </c>
      <c r="D56" s="71" t="s">
        <v>103</v>
      </c>
      <c r="E56" s="72">
        <v>2252.7</v>
      </c>
    </row>
    <row r="57" spans="2:5" s="68" customFormat="1" ht="15">
      <c r="B57" s="309"/>
      <c r="C57" s="71" t="s">
        <v>105</v>
      </c>
      <c r="D57" s="71" t="s">
        <v>103</v>
      </c>
      <c r="E57" s="72">
        <v>2851.9</v>
      </c>
    </row>
    <row r="58" spans="2:5" s="68" customFormat="1" ht="15">
      <c r="B58" s="309"/>
      <c r="C58" s="71" t="s">
        <v>106</v>
      </c>
      <c r="D58" s="71" t="s">
        <v>103</v>
      </c>
      <c r="E58" s="72">
        <v>3205.4</v>
      </c>
    </row>
    <row r="59" spans="2:5" s="68" customFormat="1" ht="15">
      <c r="B59" s="309"/>
      <c r="C59" s="71" t="s">
        <v>107</v>
      </c>
      <c r="D59" s="71" t="s">
        <v>103</v>
      </c>
      <c r="E59" s="72">
        <v>3455.4</v>
      </c>
    </row>
    <row r="60" s="68" customFormat="1" ht="15"/>
    <row r="61" s="68" customFormat="1" ht="15"/>
    <row r="62" s="68" customFormat="1" ht="15"/>
    <row r="63" s="68" customFormat="1" ht="15">
      <c r="B63" s="74" t="s">
        <v>108</v>
      </c>
    </row>
    <row r="64" spans="2:12" ht="15" customHeight="1">
      <c r="B64" s="303" t="s">
        <v>109</v>
      </c>
      <c r="C64" s="303"/>
      <c r="D64" s="303"/>
      <c r="E64" s="303"/>
      <c r="F64" s="303"/>
      <c r="G64" s="303"/>
      <c r="H64" s="303"/>
      <c r="I64" s="303"/>
      <c r="J64" s="303"/>
      <c r="K64" s="303"/>
      <c r="L64" s="303"/>
    </row>
    <row r="65" spans="2:12" ht="21.75" customHeight="1">
      <c r="B65" s="304" t="s">
        <v>110</v>
      </c>
      <c r="C65" s="304"/>
      <c r="D65" s="304"/>
      <c r="E65" s="304"/>
      <c r="F65" s="304"/>
      <c r="G65" s="304"/>
      <c r="H65" s="304"/>
      <c r="I65" s="304"/>
      <c r="J65" s="304"/>
      <c r="K65" s="304"/>
      <c r="L65" s="304"/>
    </row>
    <row r="66" spans="2:12" ht="15">
      <c r="B66" s="303"/>
      <c r="C66" s="303"/>
      <c r="D66" s="303"/>
      <c r="E66" s="303"/>
      <c r="F66" s="303"/>
      <c r="G66" s="303"/>
      <c r="H66" s="303"/>
      <c r="I66" s="303"/>
      <c r="J66" s="303"/>
      <c r="K66" s="303"/>
      <c r="L66" s="303"/>
    </row>
    <row r="67" spans="2:12" ht="71.25" customHeight="1">
      <c r="B67" s="305"/>
      <c r="C67" s="305"/>
      <c r="D67" s="305"/>
      <c r="E67" s="305"/>
      <c r="F67" s="305"/>
      <c r="G67" s="305"/>
      <c r="H67" s="305"/>
      <c r="I67" s="305"/>
      <c r="J67" s="305"/>
      <c r="K67" s="305"/>
      <c r="L67" s="305"/>
    </row>
    <row r="68" spans="2:12" ht="15">
      <c r="B68" s="303"/>
      <c r="C68" s="303"/>
      <c r="D68" s="303"/>
      <c r="E68" s="303"/>
      <c r="F68" s="303"/>
      <c r="G68" s="303"/>
      <c r="H68" s="303"/>
      <c r="I68" s="303"/>
      <c r="J68" s="303"/>
      <c r="K68" s="303"/>
      <c r="L68" s="303"/>
    </row>
    <row r="69" spans="2:12" ht="24" customHeight="1">
      <c r="B69" s="305"/>
      <c r="C69" s="305"/>
      <c r="D69" s="305"/>
      <c r="E69" s="305"/>
      <c r="F69" s="305"/>
      <c r="G69" s="305"/>
      <c r="H69" s="305"/>
      <c r="I69" s="305"/>
      <c r="J69" s="305"/>
      <c r="K69" s="305"/>
      <c r="L69" s="305"/>
    </row>
  </sheetData>
  <sheetProtection/>
  <mergeCells count="24">
    <mergeCell ref="B6:M6"/>
    <mergeCell ref="B8:M8"/>
    <mergeCell ref="B9:M9"/>
    <mergeCell ref="B10:M10"/>
    <mergeCell ref="B11:M11"/>
    <mergeCell ref="B12:M12"/>
    <mergeCell ref="B13:M13"/>
    <mergeCell ref="B14:M14"/>
    <mergeCell ref="B17:M17"/>
    <mergeCell ref="B18:M18"/>
    <mergeCell ref="B19:M19"/>
    <mergeCell ref="B20:M20"/>
    <mergeCell ref="B21:M21"/>
    <mergeCell ref="B22:M22"/>
    <mergeCell ref="B23:M23"/>
    <mergeCell ref="B27:B31"/>
    <mergeCell ref="B36:B50"/>
    <mergeCell ref="B55:B59"/>
    <mergeCell ref="B64:L64"/>
    <mergeCell ref="B65:L65"/>
    <mergeCell ref="B66:L66"/>
    <mergeCell ref="B67:L67"/>
    <mergeCell ref="B68:L68"/>
    <mergeCell ref="B69:L69"/>
  </mergeCells>
  <hyperlinks>
    <hyperlink ref="B19:M19" r:id="rId1" display="●  'Diesel (average biofuel blend)' /'diesel (100% mineral oil)' - typically organisations purchasing forecourt fuel should use 'diesel (average biofuel blend)'.  Note that any fuel an organisation reports in scope 1, which has biofuel content must have t"/>
  </hyperlinks>
  <printOptions/>
  <pageMargins left="0.7" right="0.7" top="0.75" bottom="0.75" header="0.3" footer="0.3"/>
  <pageSetup fitToHeight="0" fitToWidth="1" horizontalDpi="600" verticalDpi="600" orientation="landscape" paperSize="9" scale="58" r:id="rId5"/>
  <drawing r:id="rId4"/>
  <legacy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B2:M33"/>
  <sheetViews>
    <sheetView showGridLines="0" zoomScale="90" zoomScaleNormal="90" zoomScalePageLayoutView="0" workbookViewId="0" topLeftCell="A1">
      <selection activeCell="D86" sqref="D86"/>
    </sheetView>
  </sheetViews>
  <sheetFormatPr defaultColWidth="11.140625" defaultRowHeight="15"/>
  <cols>
    <col min="1" max="1" width="4.7109375" style="75" customWidth="1"/>
    <col min="2" max="2" width="20.8515625" style="75" customWidth="1"/>
    <col min="3" max="3" width="14.421875" style="75" customWidth="1"/>
    <col min="4" max="4" width="8.421875" style="75" customWidth="1"/>
    <col min="5" max="5" width="10.28125" style="75" customWidth="1"/>
    <col min="6" max="9" width="13.28125" style="75" customWidth="1"/>
    <col min="10" max="16384" width="11.140625" style="75" customWidth="1"/>
  </cols>
  <sheetData>
    <row r="1" ht="15.75" thickBot="1"/>
    <row r="2" spans="2:5" ht="15.75" thickTop="1">
      <c r="B2" s="54" t="s">
        <v>49</v>
      </c>
      <c r="C2" s="55" t="s">
        <v>111</v>
      </c>
      <c r="D2" s="56" t="s">
        <v>51</v>
      </c>
      <c r="E2" s="57">
        <v>41790</v>
      </c>
    </row>
    <row r="3" spans="2:5" ht="15.75" thickBot="1">
      <c r="B3" s="58" t="s">
        <v>52</v>
      </c>
      <c r="C3" s="59" t="s">
        <v>112</v>
      </c>
      <c r="D3" s="60" t="s">
        <v>54</v>
      </c>
      <c r="E3" s="61">
        <v>1.1</v>
      </c>
    </row>
    <row r="4" ht="16.5" thickBot="1" thickTop="1"/>
    <row r="5" spans="2:13" ht="56.25" customHeight="1" thickBot="1" thickTop="1">
      <c r="B5" s="321" t="s">
        <v>113</v>
      </c>
      <c r="C5" s="322"/>
      <c r="D5" s="322"/>
      <c r="E5" s="322"/>
      <c r="F5" s="322"/>
      <c r="G5" s="322"/>
      <c r="H5" s="322"/>
      <c r="I5" s="322"/>
      <c r="J5" s="322"/>
      <c r="K5" s="322"/>
      <c r="L5" s="322"/>
      <c r="M5" s="323"/>
    </row>
    <row r="6" spans="2:13" ht="15.75" thickTop="1">
      <c r="B6" s="308"/>
      <c r="C6" s="308"/>
      <c r="D6" s="308"/>
      <c r="E6" s="308"/>
      <c r="F6" s="308"/>
      <c r="G6" s="308"/>
      <c r="H6" s="308"/>
      <c r="I6" s="308"/>
      <c r="J6" s="308"/>
      <c r="K6" s="308"/>
      <c r="L6" s="308"/>
      <c r="M6" s="308"/>
    </row>
    <row r="7" spans="2:13" ht="20.25" customHeight="1">
      <c r="B7" s="320" t="s">
        <v>114</v>
      </c>
      <c r="C7" s="320"/>
      <c r="D7" s="320"/>
      <c r="E7" s="320"/>
      <c r="F7" s="320"/>
      <c r="G7" s="320"/>
      <c r="H7" s="320"/>
      <c r="I7" s="320"/>
      <c r="J7" s="320"/>
      <c r="K7" s="320"/>
      <c r="L7" s="320"/>
      <c r="M7" s="320"/>
    </row>
    <row r="8" spans="2:13" ht="16.5" customHeight="1">
      <c r="B8" s="308" t="s">
        <v>115</v>
      </c>
      <c r="C8" s="308"/>
      <c r="D8" s="308"/>
      <c r="E8" s="308"/>
      <c r="F8" s="308"/>
      <c r="G8" s="308"/>
      <c r="H8" s="308"/>
      <c r="I8" s="308"/>
      <c r="J8" s="308"/>
      <c r="K8" s="308"/>
      <c r="L8" s="308"/>
      <c r="M8" s="308"/>
    </row>
    <row r="9" spans="2:13" ht="17.25" customHeight="1">
      <c r="B9" s="308" t="s">
        <v>116</v>
      </c>
      <c r="C9" s="308"/>
      <c r="D9" s="308"/>
      <c r="E9" s="308"/>
      <c r="F9" s="308"/>
      <c r="G9" s="308"/>
      <c r="H9" s="308"/>
      <c r="I9" s="308"/>
      <c r="J9" s="308"/>
      <c r="K9" s="308"/>
      <c r="L9" s="308"/>
      <c r="M9" s="308"/>
    </row>
    <row r="10" spans="2:13" ht="15">
      <c r="B10" s="308"/>
      <c r="C10" s="308"/>
      <c r="D10" s="308"/>
      <c r="E10" s="308"/>
      <c r="F10" s="308"/>
      <c r="G10" s="308"/>
      <c r="H10" s="308"/>
      <c r="I10" s="308"/>
      <c r="J10" s="308"/>
      <c r="K10" s="308"/>
      <c r="L10" s="308"/>
      <c r="M10" s="308"/>
    </row>
    <row r="11" spans="2:13" ht="15">
      <c r="B11" s="320" t="s">
        <v>117</v>
      </c>
      <c r="C11" s="320"/>
      <c r="D11" s="320"/>
      <c r="E11" s="320"/>
      <c r="F11" s="320"/>
      <c r="G11" s="320"/>
      <c r="H11" s="320"/>
      <c r="I11" s="320"/>
      <c r="J11" s="320"/>
      <c r="K11" s="320"/>
      <c r="L11" s="320"/>
      <c r="M11" s="320"/>
    </row>
    <row r="12" spans="2:13" ht="39.75" customHeight="1">
      <c r="B12" s="308" t="s">
        <v>118</v>
      </c>
      <c r="C12" s="308"/>
      <c r="D12" s="308"/>
      <c r="E12" s="308"/>
      <c r="F12" s="308"/>
      <c r="G12" s="308"/>
      <c r="H12" s="308"/>
      <c r="I12" s="308"/>
      <c r="J12" s="308"/>
      <c r="K12" s="308"/>
      <c r="L12" s="308"/>
      <c r="M12" s="308"/>
    </row>
    <row r="13" spans="2:13" ht="31.5" customHeight="1">
      <c r="B13" s="308" t="s">
        <v>119</v>
      </c>
      <c r="C13" s="308"/>
      <c r="D13" s="308"/>
      <c r="E13" s="308"/>
      <c r="F13" s="308"/>
      <c r="G13" s="308"/>
      <c r="H13" s="308"/>
      <c r="I13" s="308"/>
      <c r="J13" s="308"/>
      <c r="K13" s="308"/>
      <c r="L13" s="308"/>
      <c r="M13" s="308"/>
    </row>
    <row r="14" spans="2:13" ht="20.25" customHeight="1">
      <c r="B14" s="76"/>
      <c r="C14" s="76"/>
      <c r="D14" s="76"/>
      <c r="E14" s="76"/>
      <c r="F14" s="76"/>
      <c r="G14" s="76"/>
      <c r="H14" s="76"/>
      <c r="I14" s="76"/>
      <c r="J14" s="76"/>
      <c r="K14" s="76"/>
      <c r="L14" s="76"/>
      <c r="M14" s="76"/>
    </row>
    <row r="15" ht="15">
      <c r="B15" s="77" t="s">
        <v>120</v>
      </c>
    </row>
    <row r="16" spans="2:13" ht="36" customHeight="1">
      <c r="B16" s="319" t="s">
        <v>121</v>
      </c>
      <c r="C16" s="319"/>
      <c r="D16" s="319"/>
      <c r="E16" s="319"/>
      <c r="F16" s="319"/>
      <c r="G16" s="319"/>
      <c r="H16" s="319"/>
      <c r="I16" s="319"/>
      <c r="J16" s="319"/>
      <c r="K16" s="319"/>
      <c r="L16" s="319"/>
      <c r="M16" s="319"/>
    </row>
    <row r="17" spans="2:13" ht="34.5" customHeight="1">
      <c r="B17" s="308" t="s">
        <v>122</v>
      </c>
      <c r="C17" s="308"/>
      <c r="D17" s="308"/>
      <c r="E17" s="308"/>
      <c r="F17" s="308"/>
      <c r="G17" s="308"/>
      <c r="H17" s="308"/>
      <c r="I17" s="308"/>
      <c r="J17" s="308"/>
      <c r="K17" s="308"/>
      <c r="L17" s="308"/>
      <c r="M17" s="308"/>
    </row>
    <row r="18" spans="2:13" ht="18" customHeight="1">
      <c r="B18" s="308" t="s">
        <v>123</v>
      </c>
      <c r="C18" s="308"/>
      <c r="D18" s="308"/>
      <c r="E18" s="308"/>
      <c r="F18" s="308"/>
      <c r="G18" s="308"/>
      <c r="H18" s="308"/>
      <c r="I18" s="308"/>
      <c r="J18" s="308"/>
      <c r="K18" s="308"/>
      <c r="L18" s="308"/>
      <c r="M18" s="308"/>
    </row>
    <row r="19" spans="2:13" s="68" customFormat="1" ht="15.75" customHeight="1">
      <c r="B19" s="78"/>
      <c r="C19" s="78"/>
      <c r="D19" s="78"/>
      <c r="E19" s="78"/>
      <c r="F19" s="78"/>
      <c r="G19" s="78"/>
      <c r="H19" s="78"/>
      <c r="I19" s="78"/>
      <c r="J19" s="78"/>
      <c r="K19" s="78"/>
      <c r="L19" s="78"/>
      <c r="M19" s="78"/>
    </row>
    <row r="20" s="68" customFormat="1" ht="15">
      <c r="B20" s="78"/>
    </row>
    <row r="21" spans="2:6" s="68" customFormat="1" ht="18">
      <c r="B21" s="79" t="s">
        <v>71</v>
      </c>
      <c r="C21" s="70" t="s">
        <v>124</v>
      </c>
      <c r="D21" s="70" t="s">
        <v>73</v>
      </c>
      <c r="E21" s="71" t="s">
        <v>47</v>
      </c>
      <c r="F21" s="71" t="s">
        <v>74</v>
      </c>
    </row>
    <row r="22" spans="2:6" s="68" customFormat="1" ht="30">
      <c r="B22" s="80" t="s">
        <v>125</v>
      </c>
      <c r="C22" s="71" t="s">
        <v>126</v>
      </c>
      <c r="D22" s="71" t="s">
        <v>77</v>
      </c>
      <c r="E22" s="70">
        <v>2013</v>
      </c>
      <c r="F22" s="72">
        <v>0.44548</v>
      </c>
    </row>
    <row r="23" s="68" customFormat="1" ht="15">
      <c r="B23" s="78"/>
    </row>
    <row r="24" s="68" customFormat="1" ht="15">
      <c r="B24" s="78"/>
    </row>
    <row r="25" s="68" customFormat="1" ht="15">
      <c r="B25" s="78"/>
    </row>
    <row r="26" spans="2:13" s="81" customFormat="1" ht="15">
      <c r="B26" s="318" t="s">
        <v>108</v>
      </c>
      <c r="C26" s="318"/>
      <c r="D26" s="318"/>
      <c r="E26" s="318"/>
      <c r="F26" s="318"/>
      <c r="G26" s="318"/>
      <c r="H26" s="318"/>
      <c r="I26" s="318"/>
      <c r="J26" s="318"/>
      <c r="K26" s="318"/>
      <c r="L26" s="318"/>
      <c r="M26" s="318"/>
    </row>
    <row r="27" spans="2:13" s="82" customFormat="1" ht="18" customHeight="1">
      <c r="B27" s="319" t="s">
        <v>127</v>
      </c>
      <c r="C27" s="319"/>
      <c r="D27" s="319"/>
      <c r="E27" s="319"/>
      <c r="F27" s="319"/>
      <c r="G27" s="319"/>
      <c r="H27" s="319"/>
      <c r="I27" s="319"/>
      <c r="J27" s="319"/>
      <c r="K27" s="319"/>
      <c r="L27" s="319"/>
      <c r="M27" s="319"/>
    </row>
    <row r="28" spans="2:13" s="83" customFormat="1" ht="54.75" customHeight="1">
      <c r="B28" s="317" t="s">
        <v>128</v>
      </c>
      <c r="C28" s="317"/>
      <c r="D28" s="317"/>
      <c r="E28" s="317"/>
      <c r="F28" s="317"/>
      <c r="G28" s="317"/>
      <c r="H28" s="317"/>
      <c r="I28" s="317"/>
      <c r="J28" s="317"/>
      <c r="K28" s="317"/>
      <c r="L28" s="317"/>
      <c r="M28" s="317"/>
    </row>
    <row r="29" spans="2:13" s="82" customFormat="1" ht="21" customHeight="1">
      <c r="B29" s="319" t="s">
        <v>129</v>
      </c>
      <c r="C29" s="319"/>
      <c r="D29" s="319"/>
      <c r="E29" s="319"/>
      <c r="F29" s="319"/>
      <c r="G29" s="319"/>
      <c r="H29" s="319"/>
      <c r="I29" s="319"/>
      <c r="J29" s="319"/>
      <c r="K29" s="319"/>
      <c r="L29" s="319"/>
      <c r="M29" s="319"/>
    </row>
    <row r="30" spans="2:13" s="83" customFormat="1" ht="17.25" customHeight="1">
      <c r="B30" s="317" t="s">
        <v>130</v>
      </c>
      <c r="C30" s="317"/>
      <c r="D30" s="317"/>
      <c r="E30" s="317"/>
      <c r="F30" s="317"/>
      <c r="G30" s="317"/>
      <c r="H30" s="317"/>
      <c r="I30" s="317"/>
      <c r="J30" s="317"/>
      <c r="K30" s="317"/>
      <c r="L30" s="317"/>
      <c r="M30" s="317"/>
    </row>
    <row r="31" spans="2:13" s="82" customFormat="1" ht="21" customHeight="1">
      <c r="B31" s="319" t="s">
        <v>131</v>
      </c>
      <c r="C31" s="319"/>
      <c r="D31" s="319"/>
      <c r="E31" s="319"/>
      <c r="F31" s="319"/>
      <c r="G31" s="319"/>
      <c r="H31" s="319"/>
      <c r="I31" s="319"/>
      <c r="J31" s="319"/>
      <c r="K31" s="319"/>
      <c r="L31" s="319"/>
      <c r="M31" s="319"/>
    </row>
    <row r="32" spans="2:13" s="83" customFormat="1" ht="18.75" customHeight="1">
      <c r="B32" s="317" t="s">
        <v>132</v>
      </c>
      <c r="C32" s="317"/>
      <c r="D32" s="317"/>
      <c r="E32" s="317"/>
      <c r="F32" s="317"/>
      <c r="G32" s="317"/>
      <c r="H32" s="317"/>
      <c r="I32" s="317"/>
      <c r="J32" s="317"/>
      <c r="K32" s="317"/>
      <c r="L32" s="317"/>
      <c r="M32" s="317"/>
    </row>
    <row r="33" spans="2:13" ht="15">
      <c r="B33" s="308"/>
      <c r="C33" s="308"/>
      <c r="D33" s="308"/>
      <c r="E33" s="308"/>
      <c r="F33" s="308"/>
      <c r="G33" s="308"/>
      <c r="H33" s="308"/>
      <c r="I33" s="308"/>
      <c r="J33" s="308"/>
      <c r="K33" s="308"/>
      <c r="L33" s="308"/>
      <c r="M33" s="308"/>
    </row>
  </sheetData>
  <sheetProtection/>
  <mergeCells count="20">
    <mergeCell ref="B5:M5"/>
    <mergeCell ref="B6:M6"/>
    <mergeCell ref="B7:M7"/>
    <mergeCell ref="B8:M8"/>
    <mergeCell ref="B9:M9"/>
    <mergeCell ref="B10:M10"/>
    <mergeCell ref="B11:M11"/>
    <mergeCell ref="B12:M12"/>
    <mergeCell ref="B13:M13"/>
    <mergeCell ref="B16:M16"/>
    <mergeCell ref="B17:M17"/>
    <mergeCell ref="B18:M18"/>
    <mergeCell ref="B32:M32"/>
    <mergeCell ref="B33:M33"/>
    <mergeCell ref="B26:M26"/>
    <mergeCell ref="B27:M27"/>
    <mergeCell ref="B28:M28"/>
    <mergeCell ref="B29:M29"/>
    <mergeCell ref="B30:M30"/>
    <mergeCell ref="B31:M31"/>
  </mergeCells>
  <hyperlinks>
    <hyperlink ref="B30:M30" r:id="rId1" display="At this time factors for CRC reporting are not aligned with Defra’s conversion factors.  If you are reporting to CRC you should refer to specific CRC guidance on conversion factors."/>
    <hyperlink ref="B13:M13" r:id="rId2" display="●  Organisations that generate renewable energy or purchase green energy should refer to Defra's  'Environmental reporting guidelines' for information on how to account for their electricity usage"/>
  </hyperlinks>
  <printOptions/>
  <pageMargins left="0.7" right="0.7" top="0.75" bottom="0.75" header="0.3" footer="0.3"/>
  <pageSetup fitToHeight="0" fitToWidth="1" horizontalDpi="600" verticalDpi="600" orientation="landscape" paperSize="9" scale="75" r:id="rId5"/>
  <legacyDrawing r:id="rId4"/>
</worksheet>
</file>

<file path=xl/worksheets/sheet9.xml><?xml version="1.0" encoding="utf-8"?>
<worksheet xmlns="http://schemas.openxmlformats.org/spreadsheetml/2006/main" xmlns:r="http://schemas.openxmlformats.org/officeDocument/2006/relationships">
  <sheetPr codeName="Sheet9">
    <tabColor indexed="55"/>
    <pageSetUpPr fitToPage="1"/>
  </sheetPr>
  <dimension ref="B2:Y50"/>
  <sheetViews>
    <sheetView zoomScale="90" zoomScaleNormal="90" zoomScalePageLayoutView="0" workbookViewId="0" topLeftCell="A1">
      <selection activeCell="D86" sqref="D86"/>
    </sheetView>
  </sheetViews>
  <sheetFormatPr defaultColWidth="9.140625" defaultRowHeight="15"/>
  <cols>
    <col min="1" max="1" width="4.7109375" style="84" customWidth="1"/>
    <col min="2" max="2" width="9.140625" style="84" customWidth="1"/>
    <col min="3" max="3" width="26.00390625" style="84" bestFit="1" customWidth="1"/>
    <col min="4" max="4" width="12.7109375" style="84" customWidth="1"/>
    <col min="5" max="5" width="13.00390625" style="84" customWidth="1"/>
    <col min="6" max="6" width="11.140625" style="84" customWidth="1"/>
    <col min="7" max="7" width="14.57421875" style="84" customWidth="1"/>
    <col min="8" max="8" width="2.8515625" style="84" customWidth="1"/>
    <col min="9" max="9" width="14.57421875" style="84" customWidth="1"/>
    <col min="10" max="10" width="11.140625" style="84" customWidth="1"/>
    <col min="11" max="13" width="9.140625" style="84" customWidth="1"/>
    <col min="14" max="14" width="26.8515625" style="84" customWidth="1"/>
    <col min="15" max="19" width="9.140625" style="84" customWidth="1"/>
    <col min="20" max="20" width="16.00390625" style="84" customWidth="1"/>
    <col min="21" max="16384" width="9.140625" style="84" customWidth="1"/>
  </cols>
  <sheetData>
    <row r="1" ht="15.75" thickBot="1"/>
    <row r="2" spans="2:20" ht="16.5" thickBot="1" thickTop="1">
      <c r="B2" s="324" t="s">
        <v>133</v>
      </c>
      <c r="C2" s="325"/>
      <c r="D2" s="325"/>
      <c r="E2" s="325"/>
      <c r="F2" s="325"/>
      <c r="G2" s="325"/>
      <c r="H2" s="325"/>
      <c r="I2" s="325"/>
      <c r="J2" s="325"/>
      <c r="K2" s="325"/>
      <c r="L2" s="325"/>
      <c r="M2" s="325"/>
      <c r="N2" s="325"/>
      <c r="O2" s="325"/>
      <c r="P2" s="325"/>
      <c r="Q2" s="325"/>
      <c r="R2" s="325"/>
      <c r="S2" s="325"/>
      <c r="T2" s="326"/>
    </row>
    <row r="3" ht="15.75" thickTop="1"/>
    <row r="4" ht="15.75" thickBot="1"/>
    <row r="5" spans="2:9" ht="30.75" thickTop="1">
      <c r="B5" s="85" t="s">
        <v>49</v>
      </c>
      <c r="C5" s="86" t="s">
        <v>134</v>
      </c>
      <c r="D5" s="87" t="s">
        <v>51</v>
      </c>
      <c r="E5" s="88">
        <v>41790</v>
      </c>
      <c r="F5" s="89"/>
      <c r="G5" s="89"/>
      <c r="H5" s="89"/>
      <c r="I5" s="89"/>
    </row>
    <row r="6" spans="2:9" ht="15.75" thickBot="1">
      <c r="B6" s="90" t="s">
        <v>52</v>
      </c>
      <c r="C6" s="91" t="s">
        <v>135</v>
      </c>
      <c r="D6" s="92" t="s">
        <v>54</v>
      </c>
      <c r="E6" s="93">
        <v>1</v>
      </c>
      <c r="F6" s="94"/>
      <c r="G6" s="94"/>
      <c r="H6" s="94"/>
      <c r="I6" s="94"/>
    </row>
    <row r="7" spans="14:17" ht="16.5" thickBot="1" thickTop="1">
      <c r="N7" s="331" t="s">
        <v>170</v>
      </c>
      <c r="O7" s="331"/>
      <c r="P7" s="331"/>
      <c r="Q7" s="331"/>
    </row>
    <row r="8" spans="3:18" ht="15.75" thickTop="1">
      <c r="C8" s="327"/>
      <c r="D8" s="95" t="s">
        <v>136</v>
      </c>
      <c r="E8" s="96" t="s">
        <v>137</v>
      </c>
      <c r="F8" s="95" t="s">
        <v>138</v>
      </c>
      <c r="G8" s="95" t="s">
        <v>138</v>
      </c>
      <c r="H8" s="117"/>
      <c r="I8" s="121" t="s">
        <v>136</v>
      </c>
      <c r="J8" s="121" t="s">
        <v>136</v>
      </c>
      <c r="K8" s="95" t="s">
        <v>136</v>
      </c>
      <c r="L8" s="95" t="s">
        <v>137</v>
      </c>
      <c r="N8" s="124"/>
      <c r="O8" s="124"/>
      <c r="P8" s="332" t="s">
        <v>172</v>
      </c>
      <c r="Q8" s="332" t="s">
        <v>171</v>
      </c>
      <c r="R8" s="332" t="s">
        <v>173</v>
      </c>
    </row>
    <row r="9" spans="3:18" ht="18" thickBot="1">
      <c r="C9" s="327"/>
      <c r="D9" s="97" t="s">
        <v>139</v>
      </c>
      <c r="E9" s="98" t="s">
        <v>139</v>
      </c>
      <c r="F9" s="99" t="s">
        <v>140</v>
      </c>
      <c r="G9" s="99" t="s">
        <v>141</v>
      </c>
      <c r="H9" s="118"/>
      <c r="I9" s="122" t="s">
        <v>168</v>
      </c>
      <c r="J9" s="122" t="s">
        <v>168</v>
      </c>
      <c r="K9" s="100" t="s">
        <v>142</v>
      </c>
      <c r="L9" s="100" t="s">
        <v>142</v>
      </c>
      <c r="N9" s="124" t="str">
        <f>Fuels!C35</f>
        <v>Fuel</v>
      </c>
      <c r="O9" s="124" t="str">
        <f>Fuels!D35</f>
        <v>Unit</v>
      </c>
      <c r="P9" s="332"/>
      <c r="Q9" s="332"/>
      <c r="R9" s="332"/>
    </row>
    <row r="10" spans="2:18" ht="16.5" thickBot="1" thickTop="1">
      <c r="B10" s="328" t="s">
        <v>143</v>
      </c>
      <c r="C10" s="95" t="s">
        <v>144</v>
      </c>
      <c r="D10" s="101">
        <v>45.1</v>
      </c>
      <c r="E10" s="101">
        <v>47.4</v>
      </c>
      <c r="F10" s="101">
        <v>708.7172218284904</v>
      </c>
      <c r="G10" s="102">
        <v>1411</v>
      </c>
      <c r="H10" s="119"/>
      <c r="I10" s="103">
        <f>D10/$G10*1000</f>
        <v>31.963146704464922</v>
      </c>
      <c r="J10" s="103">
        <f>E10/$G10*1000</f>
        <v>33.59319631467045</v>
      </c>
      <c r="K10" s="101">
        <v>12.5277777777878</v>
      </c>
      <c r="L10" s="101">
        <v>13.166666666677198</v>
      </c>
      <c r="N10" s="124" t="str">
        <f>Fuels!C36</f>
        <v>Aviation spirit</v>
      </c>
      <c r="O10" s="124" t="str">
        <f>Fuels!D36</f>
        <v>litres</v>
      </c>
      <c r="P10" s="124"/>
      <c r="Q10" s="124">
        <f>Fuels!F36</f>
        <v>2.2615</v>
      </c>
      <c r="R10" s="124"/>
    </row>
    <row r="11" spans="2:18" ht="16.5" thickBot="1" thickTop="1">
      <c r="B11" s="329"/>
      <c r="C11" s="95" t="s">
        <v>145</v>
      </c>
      <c r="D11" s="103">
        <v>43.9</v>
      </c>
      <c r="E11" s="103">
        <v>46.2</v>
      </c>
      <c r="F11" s="103">
        <v>798.7220447284345</v>
      </c>
      <c r="G11" s="104">
        <v>1252</v>
      </c>
      <c r="H11" s="119"/>
      <c r="I11" s="103">
        <f aca="true" t="shared" si="0" ref="I11:I24">D11/$G11*1000</f>
        <v>35.063897763578275</v>
      </c>
      <c r="J11" s="103">
        <f aca="true" t="shared" si="1" ref="J11:J24">E11/$G11*1000</f>
        <v>36.90095846645368</v>
      </c>
      <c r="K11" s="103">
        <v>12.194444444454199</v>
      </c>
      <c r="L11" s="103">
        <v>12.8333333333436</v>
      </c>
      <c r="N11" s="124" t="str">
        <f>Fuels!C37</f>
        <v>Aviation turbine fuel</v>
      </c>
      <c r="O11" s="124" t="str">
        <f>Fuels!D37</f>
        <v>litres</v>
      </c>
      <c r="P11" s="124"/>
      <c r="Q11" s="124">
        <f>Fuels!F37</f>
        <v>2.5418</v>
      </c>
      <c r="R11" s="124"/>
    </row>
    <row r="12" spans="2:18" ht="16.5" thickBot="1" thickTop="1">
      <c r="B12" s="329"/>
      <c r="C12" s="95" t="s">
        <v>146</v>
      </c>
      <c r="D12" s="103">
        <v>44.1</v>
      </c>
      <c r="E12" s="103">
        <v>46.4</v>
      </c>
      <c r="F12" s="103">
        <v>801.9246190858058</v>
      </c>
      <c r="G12" s="104">
        <v>1247</v>
      </c>
      <c r="H12" s="119"/>
      <c r="I12" s="103">
        <f t="shared" si="0"/>
        <v>35.36487570168404</v>
      </c>
      <c r="J12" s="103">
        <f t="shared" si="1"/>
        <v>37.2093023255814</v>
      </c>
      <c r="K12" s="103">
        <v>12.250000000009798</v>
      </c>
      <c r="L12" s="103">
        <v>12.8888888888992</v>
      </c>
      <c r="N12" s="124" t="str">
        <f>Fuels!C38</f>
        <v>Burning oil</v>
      </c>
      <c r="O12" s="124" t="str">
        <f>Fuels!D38</f>
        <v>litres</v>
      </c>
      <c r="P12" s="124"/>
      <c r="Q12" s="124">
        <f>Fuels!F38</f>
        <v>2.538</v>
      </c>
      <c r="R12" s="124"/>
    </row>
    <row r="13" spans="2:20" ht="16.5" thickBot="1" thickTop="1">
      <c r="B13" s="329"/>
      <c r="C13" s="95" t="s">
        <v>105</v>
      </c>
      <c r="D13" s="103">
        <v>28.7</v>
      </c>
      <c r="E13" s="103">
        <v>30.2</v>
      </c>
      <c r="F13" s="103">
        <v>850</v>
      </c>
      <c r="G13" s="104">
        <v>1176.4705882352941</v>
      </c>
      <c r="H13" s="119"/>
      <c r="I13" s="103">
        <f t="shared" si="0"/>
        <v>24.395</v>
      </c>
      <c r="J13" s="103">
        <f t="shared" si="1"/>
        <v>25.669999999999998</v>
      </c>
      <c r="K13" s="103">
        <v>7.972222222228599</v>
      </c>
      <c r="L13" s="103">
        <v>8.388888888895599</v>
      </c>
      <c r="N13" s="124" t="str">
        <f>Fuels!C57</f>
        <v>Coal (domestic)</v>
      </c>
      <c r="O13" s="124" t="str">
        <f>Fuels!D57</f>
        <v>tonnes</v>
      </c>
      <c r="P13" s="125">
        <f>R13/L13/1000</f>
        <v>0.33996158940370164</v>
      </c>
      <c r="Q13" s="124"/>
      <c r="R13" s="124">
        <f>Fuels!E57</f>
        <v>2851.9</v>
      </c>
      <c r="T13" s="84">
        <f>Fuels!G57</f>
        <v>0</v>
      </c>
    </row>
    <row r="14" spans="2:18" ht="20.25" customHeight="1" thickBot="1" thickTop="1">
      <c r="B14" s="329"/>
      <c r="C14" s="95" t="s">
        <v>104</v>
      </c>
      <c r="D14" s="103">
        <v>24</v>
      </c>
      <c r="E14" s="103">
        <v>25.2</v>
      </c>
      <c r="F14" s="105"/>
      <c r="G14" s="106"/>
      <c r="H14" s="120"/>
      <c r="I14" s="105"/>
      <c r="J14" s="106"/>
      <c r="K14" s="103">
        <v>6.666666666672</v>
      </c>
      <c r="L14" s="103">
        <v>7.000000000005599</v>
      </c>
      <c r="N14" s="124" t="str">
        <f>Fuels!C56</f>
        <v>Coal (electricity generation)</v>
      </c>
      <c r="O14" s="124" t="str">
        <f>Fuels!D56</f>
        <v>tonnes</v>
      </c>
      <c r="P14" s="125">
        <f>R14/L14/1000</f>
        <v>0.3218142857140283</v>
      </c>
      <c r="Q14" s="124"/>
      <c r="R14" s="124">
        <f>Fuels!E56</f>
        <v>2252.7</v>
      </c>
    </row>
    <row r="15" spans="2:18" ht="16.5" thickBot="1" thickTop="1">
      <c r="B15" s="329"/>
      <c r="C15" s="95" t="s">
        <v>102</v>
      </c>
      <c r="D15" s="103">
        <v>25.6</v>
      </c>
      <c r="E15" s="103">
        <v>26.9</v>
      </c>
      <c r="F15" s="105"/>
      <c r="G15" s="106"/>
      <c r="H15" s="120"/>
      <c r="I15" s="105"/>
      <c r="J15" s="106"/>
      <c r="K15" s="103">
        <v>7.1111111111167995</v>
      </c>
      <c r="L15" s="103">
        <v>7.472222222228199</v>
      </c>
      <c r="N15" s="124" t="str">
        <f>Fuels!C55</f>
        <v>Coal (industrial)</v>
      </c>
      <c r="O15" s="124" t="str">
        <f>Fuels!D55</f>
        <v>tonnes</v>
      </c>
      <c r="P15" s="125">
        <f>R15/L15/1000</f>
        <v>0.31303940520421064</v>
      </c>
      <c r="Q15" s="124"/>
      <c r="R15" s="124">
        <f>Fuels!E55</f>
        <v>2339.1000000000004</v>
      </c>
    </row>
    <row r="16" spans="2:18" ht="16.5" thickBot="1" thickTop="1">
      <c r="B16" s="329"/>
      <c r="C16" s="95" t="s">
        <v>147</v>
      </c>
      <c r="D16" s="103">
        <v>30.4</v>
      </c>
      <c r="E16" s="103">
        <v>32</v>
      </c>
      <c r="F16" s="105"/>
      <c r="G16" s="106"/>
      <c r="H16" s="120"/>
      <c r="I16" s="105"/>
      <c r="J16" s="106"/>
      <c r="K16" s="103">
        <v>8.444444444451198</v>
      </c>
      <c r="L16" s="103">
        <v>8.888888888895998</v>
      </c>
      <c r="N16" s="124" t="str">
        <f>Fuels!C58</f>
        <v>Coking coal</v>
      </c>
      <c r="O16" s="124" t="str">
        <f>Fuels!D58</f>
        <v>tonnes</v>
      </c>
      <c r="P16" s="125">
        <f>R16/L16/1000</f>
        <v>0.3606074999997116</v>
      </c>
      <c r="Q16" s="124"/>
      <c r="R16" s="124">
        <f>Fuels!E58</f>
        <v>3205.4</v>
      </c>
    </row>
    <row r="17" spans="2:18" ht="16.5" thickBot="1" thickTop="1">
      <c r="B17" s="329"/>
      <c r="C17" s="95" t="s">
        <v>148</v>
      </c>
      <c r="D17" s="103">
        <v>42.9</v>
      </c>
      <c r="E17" s="103">
        <v>45.7</v>
      </c>
      <c r="F17" s="103">
        <v>837.5209380234506</v>
      </c>
      <c r="G17" s="104">
        <v>1194</v>
      </c>
      <c r="H17" s="119"/>
      <c r="I17" s="103">
        <f t="shared" si="0"/>
        <v>35.92964824120603</v>
      </c>
      <c r="J17" s="103">
        <f t="shared" si="1"/>
        <v>38.274706867671696</v>
      </c>
      <c r="K17" s="103">
        <v>11.916666666676198</v>
      </c>
      <c r="L17" s="103">
        <v>12.694444444454598</v>
      </c>
      <c r="N17" s="124" t="str">
        <f>Fuels!C39</f>
        <v>Diesel (average biofuel blend)</v>
      </c>
      <c r="O17" s="124" t="str">
        <f>Fuels!D39</f>
        <v>litres</v>
      </c>
      <c r="P17" s="124">
        <f>Fuels!E39</f>
        <v>0</v>
      </c>
      <c r="Q17" s="124">
        <f>Fuels!F39</f>
        <v>2.6008</v>
      </c>
      <c r="R17" s="124"/>
    </row>
    <row r="18" spans="2:18" ht="16.5" thickBot="1" thickTop="1">
      <c r="B18" s="329"/>
      <c r="C18" s="95"/>
      <c r="D18" s="103"/>
      <c r="E18" s="103"/>
      <c r="F18" s="103"/>
      <c r="G18" s="104"/>
      <c r="H18" s="119"/>
      <c r="I18" s="103"/>
      <c r="J18" s="103"/>
      <c r="K18" s="103"/>
      <c r="L18" s="103"/>
      <c r="N18" s="124" t="str">
        <f>Fuels!C40</f>
        <v>Diesel (100% mineral diesel)</v>
      </c>
      <c r="O18" s="124" t="str">
        <f>Fuels!D40</f>
        <v>litres</v>
      </c>
      <c r="P18" s="124">
        <f>Fuels!E40</f>
        <v>0</v>
      </c>
      <c r="Q18" s="124">
        <f>Fuels!F40</f>
        <v>2.6705</v>
      </c>
      <c r="R18" s="124"/>
    </row>
    <row r="19" spans="2:18" ht="16.5" thickBot="1" thickTop="1">
      <c r="B19" s="329"/>
      <c r="C19" s="95" t="s">
        <v>149</v>
      </c>
      <c r="D19" s="103">
        <v>40.7</v>
      </c>
      <c r="E19" s="103">
        <v>43.3</v>
      </c>
      <c r="F19" s="103">
        <v>985.2216748768474</v>
      </c>
      <c r="G19" s="104">
        <v>1015</v>
      </c>
      <c r="H19" s="119"/>
      <c r="I19" s="103">
        <f t="shared" si="0"/>
        <v>40.09852216748769</v>
      </c>
      <c r="J19" s="103">
        <f t="shared" si="1"/>
        <v>42.66009852216748</v>
      </c>
      <c r="K19" s="103">
        <v>11.305555555564599</v>
      </c>
      <c r="L19" s="103">
        <v>12.027777777787398</v>
      </c>
      <c r="N19" s="124"/>
      <c r="O19" s="124"/>
      <c r="P19" s="124"/>
      <c r="Q19" s="124"/>
      <c r="R19" s="124"/>
    </row>
    <row r="20" spans="2:18" ht="16.5" thickBot="1" thickTop="1">
      <c r="B20" s="329"/>
      <c r="C20" s="95" t="s">
        <v>150</v>
      </c>
      <c r="D20" s="103">
        <v>42.7</v>
      </c>
      <c r="E20" s="103">
        <v>45.4</v>
      </c>
      <c r="F20" s="103">
        <v>856.164383561644</v>
      </c>
      <c r="G20" s="104">
        <v>1168</v>
      </c>
      <c r="H20" s="119"/>
      <c r="I20" s="103">
        <f t="shared" si="0"/>
        <v>36.55821917808219</v>
      </c>
      <c r="J20" s="103">
        <f t="shared" si="1"/>
        <v>38.86986301369863</v>
      </c>
      <c r="K20" s="103">
        <v>11.8611111111206</v>
      </c>
      <c r="L20" s="103">
        <v>12.611111111121197</v>
      </c>
      <c r="N20" s="124" t="str">
        <f>Fuels!C42</f>
        <v>Gas oil</v>
      </c>
      <c r="O20" s="124" t="str">
        <f>Fuels!D42</f>
        <v>litres</v>
      </c>
      <c r="P20" s="124"/>
      <c r="Q20" s="124">
        <f>Fuels!F42</f>
        <v>2.9343</v>
      </c>
      <c r="R20" s="124"/>
    </row>
    <row r="21" spans="2:18" ht="16.5" thickBot="1" thickTop="1">
      <c r="B21" s="329"/>
      <c r="C21" s="95" t="s">
        <v>79</v>
      </c>
      <c r="D21" s="103">
        <v>46</v>
      </c>
      <c r="E21" s="103">
        <v>49.3</v>
      </c>
      <c r="F21" s="103">
        <v>508.18172578514077</v>
      </c>
      <c r="G21" s="104">
        <v>1967.8</v>
      </c>
      <c r="H21" s="119"/>
      <c r="I21" s="103">
        <f t="shared" si="0"/>
        <v>23.376359386116476</v>
      </c>
      <c r="J21" s="103">
        <f t="shared" si="1"/>
        <v>25.053359081207436</v>
      </c>
      <c r="K21" s="103">
        <v>12.777777777787998</v>
      </c>
      <c r="L21" s="103">
        <v>13.694444444455398</v>
      </c>
      <c r="N21" s="124"/>
      <c r="O21" s="124"/>
      <c r="P21" s="124"/>
      <c r="Q21" s="124"/>
      <c r="R21" s="124"/>
    </row>
    <row r="22" spans="2:18" ht="16.5" thickBot="1" thickTop="1">
      <c r="B22" s="329"/>
      <c r="C22" s="95" t="s">
        <v>93</v>
      </c>
      <c r="D22" s="103">
        <v>45.3</v>
      </c>
      <c r="E22" s="103">
        <v>47.7</v>
      </c>
      <c r="F22" s="103">
        <v>683.0601092896175</v>
      </c>
      <c r="G22" s="104">
        <v>1464</v>
      </c>
      <c r="H22" s="119"/>
      <c r="I22" s="103">
        <f t="shared" si="0"/>
        <v>30.94262295081967</v>
      </c>
      <c r="J22" s="103">
        <f t="shared" si="1"/>
        <v>32.58196721311476</v>
      </c>
      <c r="K22" s="103">
        <v>12.583333333343399</v>
      </c>
      <c r="L22" s="103">
        <v>13.2500000000106</v>
      </c>
      <c r="N22" s="124"/>
      <c r="O22" s="124"/>
      <c r="P22" s="124"/>
      <c r="Q22" s="124"/>
      <c r="R22" s="124"/>
    </row>
    <row r="23" spans="2:18" ht="16.5" thickBot="1" thickTop="1">
      <c r="B23" s="330"/>
      <c r="C23" s="95" t="s">
        <v>151</v>
      </c>
      <c r="D23" s="103">
        <v>47.72717491713308</v>
      </c>
      <c r="E23" s="103">
        <v>52.95571374232462</v>
      </c>
      <c r="F23" s="103">
        <v>0.7459062905317769</v>
      </c>
      <c r="G23" s="104">
        <v>1340650.9808183447</v>
      </c>
      <c r="H23" s="119"/>
      <c r="I23" s="123">
        <f t="shared" si="0"/>
        <v>0.03560000000000001</v>
      </c>
      <c r="J23" s="123">
        <f t="shared" si="1"/>
        <v>0.0395</v>
      </c>
      <c r="K23" s="103">
        <v>13.257548588103125</v>
      </c>
      <c r="L23" s="103">
        <v>14.709920483990826</v>
      </c>
      <c r="N23" s="124" t="str">
        <f>Fuels!C30</f>
        <v>Natural gas</v>
      </c>
      <c r="O23" s="124" t="str">
        <f>Fuels!D30</f>
        <v>kWh</v>
      </c>
      <c r="P23" s="124">
        <f>Fuels!E30</f>
        <v>0.18404</v>
      </c>
      <c r="Q23" s="124"/>
      <c r="R23" s="124"/>
    </row>
    <row r="24" spans="3:25" s="110" customFormat="1" ht="16.5" thickBot="1" thickTop="1">
      <c r="C24" s="107" t="s">
        <v>152</v>
      </c>
      <c r="D24" s="108">
        <v>44.7</v>
      </c>
      <c r="E24" s="108">
        <v>47.1</v>
      </c>
      <c r="F24" s="108">
        <v>734.2143906020558</v>
      </c>
      <c r="G24" s="109">
        <v>1362</v>
      </c>
      <c r="H24" s="119"/>
      <c r="I24" s="103">
        <f t="shared" si="0"/>
        <v>32.819383259911895</v>
      </c>
      <c r="J24" s="103">
        <f t="shared" si="1"/>
        <v>34.58149779735683</v>
      </c>
      <c r="K24" s="108">
        <v>12.4166666666766</v>
      </c>
      <c r="L24" s="108">
        <v>13.083333333343798</v>
      </c>
      <c r="N24" s="124" t="str">
        <f>Fuels!C45</f>
        <v>Petrol (average biofuel blend)</v>
      </c>
      <c r="O24" s="124" t="str">
        <f>Fuels!D45</f>
        <v>litres</v>
      </c>
      <c r="P24" s="124"/>
      <c r="Q24" s="124">
        <f>Fuels!F45</f>
        <v>2.2144</v>
      </c>
      <c r="R24" s="124"/>
      <c r="S24" s="84"/>
      <c r="T24" s="84"/>
      <c r="U24" s="84"/>
      <c r="V24" s="84"/>
      <c r="W24" s="84"/>
      <c r="X24" s="84"/>
      <c r="Y24" s="84"/>
    </row>
    <row r="25" spans="3:18" ht="15.75" thickTop="1">
      <c r="C25" s="111"/>
      <c r="D25" s="112"/>
      <c r="E25" s="112"/>
      <c r="F25" s="113"/>
      <c r="G25" s="114"/>
      <c r="H25" s="114"/>
      <c r="I25" s="114"/>
      <c r="J25" s="110"/>
      <c r="K25" s="112"/>
      <c r="L25" s="112"/>
      <c r="N25" s="124" t="str">
        <f>Fuels!C46</f>
        <v>Petrol (100% mineral petrol)</v>
      </c>
      <c r="O25" s="124" t="str">
        <f>Fuels!D46</f>
        <v>litres</v>
      </c>
      <c r="P25" s="124"/>
      <c r="Q25" s="124">
        <f>Fuels!F46</f>
        <v>2.3104</v>
      </c>
      <c r="R25" s="124"/>
    </row>
    <row r="26" spans="3:12" ht="15">
      <c r="C26" s="111"/>
      <c r="D26" s="112"/>
      <c r="E26" s="112"/>
      <c r="F26" s="113"/>
      <c r="G26" s="114"/>
      <c r="H26" s="114"/>
      <c r="I26" s="114"/>
      <c r="J26" s="110"/>
      <c r="K26" s="112"/>
      <c r="L26" s="112"/>
    </row>
    <row r="27" spans="3:25" ht="15">
      <c r="C27" s="111"/>
      <c r="D27" s="112"/>
      <c r="E27" s="112"/>
      <c r="F27" s="113"/>
      <c r="G27" s="114"/>
      <c r="H27" s="114"/>
      <c r="I27" s="114"/>
      <c r="J27" s="110"/>
      <c r="K27" s="112"/>
      <c r="L27" s="112"/>
      <c r="X27" s="110"/>
      <c r="Y27" s="110"/>
    </row>
    <row r="28" spans="3:23" ht="15">
      <c r="C28" s="111"/>
      <c r="D28" s="112"/>
      <c r="E28" s="112"/>
      <c r="F28" s="113"/>
      <c r="G28" s="114"/>
      <c r="H28" s="114"/>
      <c r="I28" s="114"/>
      <c r="J28" s="110"/>
      <c r="K28" s="112"/>
      <c r="L28" s="112"/>
      <c r="S28" s="110"/>
      <c r="T28" s="110"/>
      <c r="U28" s="110"/>
      <c r="V28" s="110"/>
      <c r="W28" s="110"/>
    </row>
    <row r="29" spans="3:12" ht="15">
      <c r="C29" s="111"/>
      <c r="D29" s="112"/>
      <c r="E29" s="112"/>
      <c r="F29" s="113"/>
      <c r="G29" s="114"/>
      <c r="H29" s="114"/>
      <c r="I29" s="114"/>
      <c r="J29" s="110"/>
      <c r="K29" s="112"/>
      <c r="L29" s="112"/>
    </row>
    <row r="30" spans="3:12" ht="15">
      <c r="C30" s="111"/>
      <c r="D30" s="112"/>
      <c r="E30" s="112"/>
      <c r="F30" s="113"/>
      <c r="G30" s="114"/>
      <c r="H30" s="114"/>
      <c r="I30" s="114"/>
      <c r="J30" s="110"/>
      <c r="K30" s="112"/>
      <c r="L30" s="112"/>
    </row>
    <row r="31" spans="3:12" ht="15.75" thickBot="1">
      <c r="C31" s="111"/>
      <c r="D31" s="112"/>
      <c r="E31" s="112"/>
      <c r="F31" s="113"/>
      <c r="G31" s="114"/>
      <c r="H31" s="114"/>
      <c r="I31" s="114"/>
      <c r="J31" s="110"/>
      <c r="K31" s="112"/>
      <c r="L31" s="112"/>
    </row>
    <row r="32" spans="3:12" ht="15.75" thickTop="1">
      <c r="C32" s="327"/>
      <c r="D32" s="95" t="s">
        <v>136</v>
      </c>
      <c r="E32" s="95" t="s">
        <v>137</v>
      </c>
      <c r="F32" s="95" t="s">
        <v>138</v>
      </c>
      <c r="G32" s="95" t="s">
        <v>138</v>
      </c>
      <c r="H32" s="117"/>
      <c r="I32" s="121" t="s">
        <v>136</v>
      </c>
      <c r="J32" s="121" t="s">
        <v>136</v>
      </c>
      <c r="K32" s="95" t="s">
        <v>136</v>
      </c>
      <c r="L32" s="95" t="s">
        <v>137</v>
      </c>
    </row>
    <row r="33" spans="3:12" ht="18" thickBot="1">
      <c r="C33" s="327"/>
      <c r="D33" s="97" t="s">
        <v>139</v>
      </c>
      <c r="E33" s="97" t="s">
        <v>139</v>
      </c>
      <c r="F33" s="97" t="s">
        <v>140</v>
      </c>
      <c r="G33" s="97" t="s">
        <v>141</v>
      </c>
      <c r="H33" s="118"/>
      <c r="I33" s="122" t="s">
        <v>168</v>
      </c>
      <c r="J33" s="122" t="s">
        <v>168</v>
      </c>
      <c r="K33" s="100" t="s">
        <v>142</v>
      </c>
      <c r="L33" s="100" t="s">
        <v>142</v>
      </c>
    </row>
    <row r="34" spans="2:12" ht="16.5" thickBot="1" thickTop="1">
      <c r="B34" s="328" t="s">
        <v>153</v>
      </c>
      <c r="C34" s="107" t="s">
        <v>154</v>
      </c>
      <c r="D34" s="101">
        <v>37.2</v>
      </c>
      <c r="E34" s="101">
        <v>41.04</v>
      </c>
      <c r="F34" s="101">
        <v>890</v>
      </c>
      <c r="G34" s="115">
        <v>1124</v>
      </c>
      <c r="H34" s="119"/>
      <c r="I34" s="103">
        <f>D34/$G34*1000</f>
        <v>33.09608540925267</v>
      </c>
      <c r="J34" s="103">
        <f aca="true" t="shared" si="2" ref="J34:J42">E34/$G34*1000</f>
        <v>36.512455516014235</v>
      </c>
      <c r="K34" s="101">
        <v>10.3333333333416</v>
      </c>
      <c r="L34" s="101">
        <v>11.400000000009118</v>
      </c>
    </row>
    <row r="35" spans="2:12" ht="16.5" thickBot="1" thickTop="1">
      <c r="B35" s="329"/>
      <c r="C35" s="95" t="s">
        <v>155</v>
      </c>
      <c r="D35" s="103">
        <v>44</v>
      </c>
      <c r="E35" s="103">
        <v>46.32</v>
      </c>
      <c r="F35" s="103">
        <v>780.0000000000001</v>
      </c>
      <c r="G35" s="116">
        <v>1282</v>
      </c>
      <c r="H35" s="119"/>
      <c r="I35" s="103">
        <f aca="true" t="shared" si="3" ref="I35:I42">D35/$G35*1000</f>
        <v>34.321372854914195</v>
      </c>
      <c r="J35" s="103">
        <f t="shared" si="2"/>
        <v>36.13104524180967</v>
      </c>
      <c r="K35" s="103">
        <v>12.222222222231999</v>
      </c>
      <c r="L35" s="103">
        <v>12.866666666676958</v>
      </c>
    </row>
    <row r="36" spans="2:12" ht="16.5" thickBot="1" thickTop="1">
      <c r="B36" s="329"/>
      <c r="C36" s="95" t="s">
        <v>156</v>
      </c>
      <c r="D36" s="103">
        <v>26.8</v>
      </c>
      <c r="E36" s="103">
        <v>29.25</v>
      </c>
      <c r="F36" s="103">
        <v>794</v>
      </c>
      <c r="G36" s="116">
        <v>1259</v>
      </c>
      <c r="H36" s="119"/>
      <c r="I36" s="103">
        <f t="shared" si="3"/>
        <v>21.286735504368547</v>
      </c>
      <c r="J36" s="103">
        <f t="shared" si="2"/>
        <v>23.23272438443209</v>
      </c>
      <c r="K36" s="103">
        <v>7.4444444444504</v>
      </c>
      <c r="L36" s="103">
        <v>8.1250000000065</v>
      </c>
    </row>
    <row r="37" spans="2:12" ht="16.5" thickBot="1" thickTop="1">
      <c r="B37" s="329"/>
      <c r="C37" s="95" t="s">
        <v>157</v>
      </c>
      <c r="D37" s="103">
        <v>36.3</v>
      </c>
      <c r="E37" s="103">
        <v>39.62</v>
      </c>
      <c r="F37" s="103">
        <v>750</v>
      </c>
      <c r="G37" s="116">
        <v>1333</v>
      </c>
      <c r="H37" s="119"/>
      <c r="I37" s="103">
        <f t="shared" si="3"/>
        <v>27.231807951987996</v>
      </c>
      <c r="J37" s="103">
        <f t="shared" si="2"/>
        <v>29.722430607651912</v>
      </c>
      <c r="K37" s="103">
        <v>10.083333333341397</v>
      </c>
      <c r="L37" s="103">
        <v>11.005555555564358</v>
      </c>
    </row>
    <row r="38" spans="2:12" ht="16.5" thickBot="1" thickTop="1">
      <c r="B38" s="329"/>
      <c r="C38" s="95" t="s">
        <v>158</v>
      </c>
      <c r="D38" s="103">
        <v>30</v>
      </c>
      <c r="E38" s="103">
        <v>33.3</v>
      </c>
      <c r="F38" s="103">
        <v>0.9626118795768918</v>
      </c>
      <c r="G38" s="116">
        <v>1038840.2857022105</v>
      </c>
      <c r="H38" s="119"/>
      <c r="I38" s="103">
        <f t="shared" si="3"/>
        <v>0.02887835638730675</v>
      </c>
      <c r="J38" s="103">
        <f t="shared" si="2"/>
        <v>0.03205497558991049</v>
      </c>
      <c r="K38" s="103">
        <v>8.333333333339999</v>
      </c>
      <c r="L38" s="103">
        <v>9.250000000007399</v>
      </c>
    </row>
    <row r="39" spans="2:12" ht="16.5" thickBot="1" thickTop="1">
      <c r="B39" s="329"/>
      <c r="C39" s="95" t="s">
        <v>159</v>
      </c>
      <c r="D39" s="103">
        <v>49</v>
      </c>
      <c r="E39" s="103">
        <v>54.39</v>
      </c>
      <c r="F39" s="103">
        <v>0.7262653856778907</v>
      </c>
      <c r="G39" s="116">
        <v>1376907.1467816238</v>
      </c>
      <c r="H39" s="119"/>
      <c r="I39" s="103">
        <f t="shared" si="3"/>
        <v>0.03558700389821664</v>
      </c>
      <c r="J39" s="103">
        <f t="shared" si="2"/>
        <v>0.03950157432702047</v>
      </c>
      <c r="K39" s="103">
        <v>13.611111111121998</v>
      </c>
      <c r="L39" s="103">
        <v>15.108333333345419</v>
      </c>
    </row>
    <row r="40" spans="2:12" ht="16.5" thickBot="1" thickTop="1">
      <c r="B40" s="329"/>
      <c r="C40" s="95" t="s">
        <v>76</v>
      </c>
      <c r="D40" s="103">
        <v>47.72717491713308</v>
      </c>
      <c r="E40" s="103">
        <v>52.95571374232462</v>
      </c>
      <c r="F40" s="103">
        <v>175</v>
      </c>
      <c r="G40" s="116">
        <v>5714.285714285715</v>
      </c>
      <c r="H40" s="119"/>
      <c r="I40" s="103">
        <f t="shared" si="3"/>
        <v>8.352255610498288</v>
      </c>
      <c r="J40" s="103">
        <f t="shared" si="2"/>
        <v>9.267249904906807</v>
      </c>
      <c r="K40" s="103">
        <v>13.257548588103125</v>
      </c>
      <c r="L40" s="103">
        <v>14.709920483990826</v>
      </c>
    </row>
    <row r="41" spans="2:12" ht="16.5" thickBot="1" thickTop="1">
      <c r="B41" s="329"/>
      <c r="C41" s="95" t="s">
        <v>160</v>
      </c>
      <c r="D41" s="103">
        <v>14.5</v>
      </c>
      <c r="E41" s="103">
        <v>15.264545454545454</v>
      </c>
      <c r="F41" s="103">
        <v>160</v>
      </c>
      <c r="G41" s="116">
        <v>6250</v>
      </c>
      <c r="H41" s="119"/>
      <c r="I41" s="103">
        <f t="shared" si="3"/>
        <v>2.32</v>
      </c>
      <c r="J41" s="103">
        <f t="shared" si="2"/>
        <v>2.4423272727272725</v>
      </c>
      <c r="K41" s="103">
        <v>4.027777777781</v>
      </c>
      <c r="L41" s="103">
        <v>4.240151515154906</v>
      </c>
    </row>
    <row r="42" spans="2:12" ht="17.25" customHeight="1" thickBot="1" thickTop="1">
      <c r="B42" s="329"/>
      <c r="C42" s="95" t="s">
        <v>78</v>
      </c>
      <c r="D42" s="103">
        <v>47.72717491713308</v>
      </c>
      <c r="E42" s="103">
        <v>52.95571374232462</v>
      </c>
      <c r="F42" s="103">
        <v>452.4886877828054</v>
      </c>
      <c r="G42" s="116">
        <v>2210</v>
      </c>
      <c r="H42" s="119"/>
      <c r="I42" s="103">
        <f t="shared" si="3"/>
        <v>21.596006749833972</v>
      </c>
      <c r="J42" s="103">
        <f t="shared" si="2"/>
        <v>23.961861421866345</v>
      </c>
      <c r="K42" s="103">
        <v>13.257548588103125</v>
      </c>
      <c r="L42" s="103">
        <v>14.709920483990826</v>
      </c>
    </row>
    <row r="43" spans="2:12" ht="16.5" thickBot="1" thickTop="1">
      <c r="B43" s="329"/>
      <c r="C43" s="95" t="s">
        <v>161</v>
      </c>
      <c r="D43" s="103">
        <v>14</v>
      </c>
      <c r="E43" s="103">
        <v>14.738181818181818</v>
      </c>
      <c r="F43" s="103">
        <v>250</v>
      </c>
      <c r="G43" s="104">
        <v>4000</v>
      </c>
      <c r="H43" s="119"/>
      <c r="I43" s="105"/>
      <c r="J43" s="106"/>
      <c r="K43" s="103">
        <v>3.8888888888919997</v>
      </c>
      <c r="L43" s="103">
        <v>4.0939393939426685</v>
      </c>
    </row>
    <row r="44" spans="2:12" ht="16.5" thickBot="1" thickTop="1">
      <c r="B44" s="329"/>
      <c r="C44" s="95" t="s">
        <v>162</v>
      </c>
      <c r="D44" s="103">
        <v>14.7</v>
      </c>
      <c r="E44" s="103">
        <v>15.475090909090909</v>
      </c>
      <c r="F44" s="103">
        <v>425</v>
      </c>
      <c r="G44" s="104">
        <v>2352.9411764705883</v>
      </c>
      <c r="H44" s="119"/>
      <c r="I44" s="105"/>
      <c r="J44" s="106"/>
      <c r="K44" s="103">
        <v>4.0833333333366</v>
      </c>
      <c r="L44" s="103">
        <v>4.298636363639802</v>
      </c>
    </row>
    <row r="45" spans="2:12" ht="16.5" thickBot="1" thickTop="1">
      <c r="B45" s="330"/>
      <c r="C45" s="107" t="s">
        <v>163</v>
      </c>
      <c r="D45" s="108">
        <v>17</v>
      </c>
      <c r="E45" s="108">
        <v>17.89636363636364</v>
      </c>
      <c r="F45" s="108">
        <v>650</v>
      </c>
      <c r="G45" s="109">
        <v>1538.4615384615383</v>
      </c>
      <c r="H45" s="119"/>
      <c r="I45" s="105"/>
      <c r="J45" s="106"/>
      <c r="K45" s="108">
        <v>4.722222222226</v>
      </c>
      <c r="L45" s="108">
        <v>4.971212121216098</v>
      </c>
    </row>
    <row r="46" ht="16.5" thickBot="1" thickTop="1"/>
    <row r="47" spans="3:12" ht="15.75" thickTop="1">
      <c r="C47" s="327"/>
      <c r="D47" s="95" t="s">
        <v>136</v>
      </c>
      <c r="E47" s="95" t="s">
        <v>137</v>
      </c>
      <c r="F47" s="95" t="s">
        <v>138</v>
      </c>
      <c r="G47" s="95" t="s">
        <v>138</v>
      </c>
      <c r="H47" s="117"/>
      <c r="I47" s="121" t="s">
        <v>136</v>
      </c>
      <c r="J47" s="121" t="s">
        <v>136</v>
      </c>
      <c r="K47" s="95" t="s">
        <v>136</v>
      </c>
      <c r="L47" s="95" t="s">
        <v>137</v>
      </c>
    </row>
    <row r="48" spans="3:12" ht="18" thickBot="1">
      <c r="C48" s="327"/>
      <c r="D48" s="97" t="s">
        <v>139</v>
      </c>
      <c r="E48" s="97" t="s">
        <v>139</v>
      </c>
      <c r="F48" s="97" t="s">
        <v>140</v>
      </c>
      <c r="G48" s="97" t="s">
        <v>141</v>
      </c>
      <c r="H48" s="118"/>
      <c r="I48" s="122" t="s">
        <v>167</v>
      </c>
      <c r="J48" s="122" t="s">
        <v>167</v>
      </c>
      <c r="K48" s="100" t="s">
        <v>142</v>
      </c>
      <c r="L48" s="100" t="s">
        <v>142</v>
      </c>
    </row>
    <row r="49" spans="2:12" ht="18.75" thickTop="1">
      <c r="B49" s="328" t="s">
        <v>164</v>
      </c>
      <c r="C49" s="95" t="s">
        <v>165</v>
      </c>
      <c r="D49" s="103">
        <v>50</v>
      </c>
      <c r="E49" s="103">
        <v>55.5</v>
      </c>
      <c r="F49" s="103">
        <v>0.717</v>
      </c>
      <c r="G49" s="104">
        <v>1394700.139470014</v>
      </c>
      <c r="H49" s="119"/>
      <c r="I49" s="103">
        <f>D49/$G49*1000000</f>
        <v>35.849999999999994</v>
      </c>
      <c r="J49" s="103">
        <f>E49/$G49*1000000</f>
        <v>39.793499999999995</v>
      </c>
      <c r="K49" s="103">
        <v>13.888888888899999</v>
      </c>
      <c r="L49" s="103">
        <v>15.416666666679</v>
      </c>
    </row>
    <row r="50" spans="2:12" ht="18.75" thickBot="1">
      <c r="B50" s="330"/>
      <c r="C50" s="100" t="s">
        <v>166</v>
      </c>
      <c r="D50" s="108">
        <v>0</v>
      </c>
      <c r="E50" s="108">
        <v>0</v>
      </c>
      <c r="F50" s="108">
        <v>1.9800000000000002</v>
      </c>
      <c r="G50" s="109">
        <v>505050.50505050505</v>
      </c>
      <c r="H50" s="119"/>
      <c r="I50" s="119"/>
      <c r="K50" s="108">
        <v>0</v>
      </c>
      <c r="L50" s="108">
        <v>0</v>
      </c>
    </row>
    <row r="51" ht="15.75" thickTop="1"/>
  </sheetData>
  <sheetProtection/>
  <mergeCells count="11">
    <mergeCell ref="B49:B50"/>
    <mergeCell ref="N7:Q7"/>
    <mergeCell ref="P8:P9"/>
    <mergeCell ref="Q8:Q9"/>
    <mergeCell ref="R8:R9"/>
    <mergeCell ref="B2:T2"/>
    <mergeCell ref="C8:C9"/>
    <mergeCell ref="B10:B23"/>
    <mergeCell ref="C32:C33"/>
    <mergeCell ref="B34:B45"/>
    <mergeCell ref="C47:C48"/>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dc:creator>
  <cp:keywords/>
  <dc:description/>
  <cp:lastModifiedBy>Keith</cp:lastModifiedBy>
  <dcterms:created xsi:type="dcterms:W3CDTF">2013-09-26T14:33:41Z</dcterms:created>
  <dcterms:modified xsi:type="dcterms:W3CDTF">2013-09-30T15:36:38Z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