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0065" yWindow="2400" windowWidth="5250" windowHeight="2415" tabRatio="754" activeTab="10"/>
  </bookViews>
  <sheets>
    <sheet name="Table I" sheetId="1" r:id="rId1"/>
    <sheet name="Table IIa" sheetId="2" r:id="rId2"/>
    <sheet name="Table IIb" sheetId="3" r:id="rId3"/>
    <sheet name="Table III" sheetId="4" r:id="rId4"/>
    <sheet name="Table IV" sheetId="5" r:id="rId5"/>
    <sheet name="Table V" sheetId="6" r:id="rId6"/>
    <sheet name="Table VI" sheetId="7" r:id="rId7"/>
    <sheet name="Table VII" sheetId="8" r:id="rId8"/>
    <sheet name="Table VIII" sheetId="9" r:id="rId9"/>
    <sheet name="Table IX" sheetId="10" r:id="rId10"/>
    <sheet name="Table X" sheetId="11" r:id="rId11"/>
  </sheets>
  <definedNames>
    <definedName name="_ftn1" localSheetId="1">'Table IIa'!$B$19</definedName>
    <definedName name="_ftn2" localSheetId="6">'Table VI'!$B$21</definedName>
    <definedName name="_ftn3" localSheetId="6">'Table VI'!$B$22</definedName>
    <definedName name="_ftnref1" localSheetId="1">'Table IIa'!$B$13</definedName>
    <definedName name="_ftnref2" localSheetId="6">'Table VI'!$F$5</definedName>
    <definedName name="_ftnref3" localSheetId="6">'Table VI'!$I$5</definedName>
    <definedName name="_xlnm.Print_Area" localSheetId="0">'Table I'!$A$1:$E$23</definedName>
    <definedName name="_xlnm.Print_Area" localSheetId="1">'Table IIa'!$A$1:$O$26</definedName>
    <definedName name="_xlnm.Print_Area" localSheetId="2">'Table IIb'!$A$1:$O$25</definedName>
    <definedName name="_xlnm.Print_Area" localSheetId="3">'Table III'!$A$1:$N$31</definedName>
    <definedName name="_xlnm.Print_Area" localSheetId="4">'Table IV'!$A$1:$O$42</definedName>
    <definedName name="_xlnm.Print_Area" localSheetId="9">'Table IX'!$A$1:$C$8</definedName>
    <definedName name="_xlnm.Print_Area" localSheetId="5">'Table V'!$A$1:$H$46</definedName>
    <definedName name="_xlnm.Print_Area" localSheetId="6">'Table VI'!$A$1:$K$22</definedName>
    <definedName name="_xlnm.Print_Area" localSheetId="8">'Table VIII'!$A$1:$B$27</definedName>
  </definedNames>
  <calcPr fullCalcOnLoad="1"/>
</workbook>
</file>

<file path=xl/comments4.xml><?xml version="1.0" encoding="utf-8"?>
<comments xmlns="http://schemas.openxmlformats.org/spreadsheetml/2006/main">
  <authors>
    <author>mmanley</author>
  </authors>
  <commentList>
    <comment ref="G4" authorId="0">
      <text>
        <r>
          <rPr>
            <b/>
            <sz val="8"/>
            <rFont val="Tahoma"/>
            <family val="0"/>
          </rPr>
          <t>mmanley:</t>
        </r>
        <r>
          <rPr>
            <sz val="8"/>
            <rFont val="Tahoma"/>
            <family val="0"/>
          </rPr>
          <t xml:space="preserve">
CO2 in ETS does not include emissions from opted out installations
</t>
        </r>
      </text>
    </comment>
  </commentList>
</comments>
</file>

<file path=xl/comments5.xml><?xml version="1.0" encoding="utf-8"?>
<comments xmlns="http://schemas.openxmlformats.org/spreadsheetml/2006/main">
  <authors>
    <author>mmanley</author>
  </authors>
  <commentList>
    <comment ref="F6" authorId="0">
      <text>
        <r>
          <rPr>
            <sz val="8"/>
            <rFont val="Tahoma"/>
            <family val="2"/>
          </rPr>
          <t>CITL for Ph II NAPs and closed site</t>
        </r>
        <r>
          <rPr>
            <b/>
            <sz val="8"/>
            <rFont val="Tahoma"/>
            <family val="0"/>
          </rPr>
          <t xml:space="preserve">s </t>
        </r>
        <r>
          <rPr>
            <sz val="8"/>
            <rFont val="Tahoma"/>
            <family val="2"/>
          </rPr>
          <t>but not FAwley</t>
        </r>
      </text>
    </comment>
  </commentList>
</comments>
</file>

<file path=xl/comments6.xml><?xml version="1.0" encoding="utf-8"?>
<comments xmlns="http://schemas.openxmlformats.org/spreadsheetml/2006/main">
  <authors>
    <author>mmanley</author>
  </authors>
  <commentList>
    <comment ref="F15" authorId="0">
      <text>
        <r>
          <rPr>
            <b/>
            <sz val="8"/>
            <rFont val="Tahoma"/>
            <family val="0"/>
          </rPr>
          <t>mmanley:</t>
        </r>
        <r>
          <rPr>
            <sz val="8"/>
            <rFont val="Tahoma"/>
            <family val="0"/>
          </rPr>
          <t xml:space="preserve">
Eng+Veh plus Other
</t>
        </r>
      </text>
    </comment>
    <comment ref="G7" authorId="0">
      <text>
        <r>
          <rPr>
            <b/>
            <sz val="8"/>
            <rFont val="Tahoma"/>
            <family val="0"/>
          </rPr>
          <t>mmanley:</t>
        </r>
        <r>
          <rPr>
            <sz val="8"/>
            <rFont val="Tahoma"/>
            <family val="0"/>
          </rPr>
          <t xml:space="preserve">
Includes expansion to Offshore flaring
</t>
        </r>
      </text>
    </comment>
    <comment ref="G15" authorId="0">
      <text>
        <r>
          <rPr>
            <b/>
            <sz val="8"/>
            <rFont val="Tahoma"/>
            <family val="0"/>
          </rPr>
          <t xml:space="preserve">mmanley: includes expansion to gypsum, rockwool
</t>
        </r>
      </text>
    </comment>
  </commentList>
</comments>
</file>

<file path=xl/sharedStrings.xml><?xml version="1.0" encoding="utf-8"?>
<sst xmlns="http://schemas.openxmlformats.org/spreadsheetml/2006/main" count="503" uniqueCount="301">
  <si>
    <t>I.</t>
  </si>
  <si>
    <t>III</t>
  </si>
  <si>
    <t>V</t>
  </si>
  <si>
    <t>VI</t>
  </si>
  <si>
    <t>VII</t>
  </si>
  <si>
    <t>NAP Summary table – Basic data</t>
  </si>
  <si>
    <t>Absolute</t>
  </si>
  <si>
    <t>IIb.</t>
  </si>
  <si>
    <t>Average 2008-2012</t>
  </si>
  <si>
    <t>Country 1</t>
  </si>
  <si>
    <t>Country n</t>
  </si>
  <si>
    <t>Average annual projected emissions 2008-2012</t>
  </si>
  <si>
    <t>GHG</t>
  </si>
  <si>
    <t>IV</t>
  </si>
  <si>
    <t>Total</t>
  </si>
  <si>
    <t>Measures</t>
  </si>
  <si>
    <t xml:space="preserve">[1] </t>
  </si>
  <si>
    <t xml:space="preserve">[2] </t>
  </si>
  <si>
    <t xml:space="preserve">[3] </t>
  </si>
  <si>
    <t>Quantity of units already paid for</t>
  </si>
  <si>
    <t>ERUs</t>
  </si>
  <si>
    <t>CERs</t>
  </si>
  <si>
    <t>A</t>
  </si>
  <si>
    <t>B</t>
  </si>
  <si>
    <t>C</t>
  </si>
  <si>
    <t>D</t>
  </si>
  <si>
    <t>E</t>
  </si>
  <si>
    <t>F</t>
  </si>
  <si>
    <t>G</t>
  </si>
  <si>
    <t>H</t>
  </si>
  <si>
    <t>I</t>
  </si>
  <si>
    <r>
      <t>Reduction measures</t>
    </r>
    <r>
      <rPr>
        <i/>
        <sz val="12"/>
        <rFont val="Arial"/>
        <family val="2"/>
      </rPr>
      <t xml:space="preserve"> (where relevant)</t>
    </r>
  </si>
  <si>
    <t>Target under Kyoto Protocol or Burden Sharing Agreement (avg. annual GHG emissions 2008-12)</t>
  </si>
  <si>
    <t>Data table no.</t>
  </si>
  <si>
    <t xml:space="preserve">Row </t>
  </si>
  <si>
    <t>Emissions (Mt CO2eq)</t>
  </si>
  <si>
    <t>NAP summary table – target calculation</t>
  </si>
  <si>
    <r>
      <t>Difference +/-</t>
    </r>
    <r>
      <rPr>
        <sz val="12"/>
        <rFont val="Arial"/>
        <family val="2"/>
      </rPr>
      <t xml:space="preserve">                                </t>
    </r>
  </si>
  <si>
    <t xml:space="preserve">Difference +/- </t>
  </si>
  <si>
    <t>Year</t>
  </si>
  <si>
    <t>(Grey fields are filled out automatically)</t>
  </si>
  <si>
    <t>mineral oil refineries</t>
  </si>
  <si>
    <t>coke ovens</t>
  </si>
  <si>
    <t>cement producing installations</t>
  </si>
  <si>
    <t>lime producing installations</t>
  </si>
  <si>
    <t>glass and glass fibre producing installations</t>
  </si>
  <si>
    <t>ceramics producing installations</t>
  </si>
  <si>
    <t>J</t>
  </si>
  <si>
    <t>K</t>
  </si>
  <si>
    <t>L</t>
  </si>
  <si>
    <t>M</t>
  </si>
  <si>
    <t>i</t>
  </si>
  <si>
    <t>ii</t>
  </si>
  <si>
    <t>iii</t>
  </si>
  <si>
    <t>iv</t>
  </si>
  <si>
    <t>v</t>
  </si>
  <si>
    <t>vi</t>
  </si>
  <si>
    <t>vii</t>
  </si>
  <si>
    <t>viii</t>
  </si>
  <si>
    <t>ix</t>
  </si>
  <si>
    <t>x</t>
  </si>
  <si>
    <t>…</t>
  </si>
  <si>
    <t>[1]</t>
  </si>
  <si>
    <t>Total 2008-2012</t>
  </si>
  <si>
    <t>Annual average</t>
  </si>
  <si>
    <t>Neither bought nor contracted by date of notification (A - C - D)</t>
  </si>
  <si>
    <t>Subtotal</t>
  </si>
  <si>
    <t>X</t>
  </si>
  <si>
    <t>IIa</t>
  </si>
  <si>
    <t>CRF subsector</t>
  </si>
  <si>
    <t>1.A.1</t>
  </si>
  <si>
    <t>Energy generation</t>
  </si>
  <si>
    <t>CO2 in ETS</t>
  </si>
  <si>
    <t>Transport</t>
  </si>
  <si>
    <t>1.A.3</t>
  </si>
  <si>
    <t>Row ref.</t>
  </si>
  <si>
    <t>Industrial processes</t>
  </si>
  <si>
    <t>Agriculture</t>
  </si>
  <si>
    <t xml:space="preserve">Waste </t>
  </si>
  <si>
    <t>All other sectors</t>
  </si>
  <si>
    <t>Land-Use Change and Forestry</t>
  </si>
  <si>
    <t>N</t>
  </si>
  <si>
    <t>O</t>
  </si>
  <si>
    <t>Units partially paid for should be proportionally distributed between lines C and D</t>
  </si>
  <si>
    <t>Total GHG emissions 2003 (excluding LULUCF emissions and removals)</t>
  </si>
  <si>
    <t>xi</t>
  </si>
  <si>
    <t>Av. annual projected total GHG emissions 2008-2012 ('with measures' projection)</t>
  </si>
  <si>
    <t>Annual average 2008-2012</t>
  </si>
  <si>
    <t>Other countries</t>
  </si>
  <si>
    <t>Commercial and institutional, Residential, and Agricultural energy use</t>
  </si>
  <si>
    <t>1.A.4.a + b + c</t>
  </si>
  <si>
    <t>1.A.2 + 1.A.4 + 1.A.5 + 1.B + 3 + 7</t>
  </si>
  <si>
    <t>pulp, paper and board producing installations</t>
  </si>
  <si>
    <t>metal ore roasting, sintering, pig iron and steel producing installations</t>
  </si>
  <si>
    <t>combustion installations total (excluding installations covered under rows B-J)</t>
  </si>
  <si>
    <t>Proposed ETS allocation as a percentage of first period ETS allocation</t>
  </si>
  <si>
    <t>Expected average annual reduction (2008-12)</t>
  </si>
  <si>
    <t>Full effects expected as from year</t>
  </si>
  <si>
    <t>Planned purchase</t>
  </si>
  <si>
    <t>Full budget appropriated to first commitment period (2008-12)</t>
  </si>
  <si>
    <t>AAUs and others</t>
  </si>
  <si>
    <t>Implementation is ongoing, and the measure is not taken into account for the "with measures" projections presented in Table III. As regards the year, Member States should indicate the year where the full or a substantial part of the effects can be expected, not the first year of implementation.</t>
  </si>
  <si>
    <t>VIII</t>
  </si>
  <si>
    <t>Issues with respect to new entrants</t>
  </si>
  <si>
    <t>Description of NAP provisions</t>
  </si>
  <si>
    <t xml:space="preserve">Does the plan contain a new entrants’ reserve? </t>
  </si>
  <si>
    <t>What is its size in absolute terms and as a percentage of the total quantity of allowances for the period?</t>
  </si>
  <si>
    <t>Auctioning</t>
  </si>
  <si>
    <t xml:space="preserve">Will any allowances be auctioned? </t>
  </si>
  <si>
    <t>What share of the total quantity of allowances will be auctioned?</t>
  </si>
  <si>
    <t>Who can participate in the auction?</t>
  </si>
  <si>
    <t>What auctioning method will be used?</t>
  </si>
  <si>
    <t>When/at what intervals will the auction(s) be held?</t>
  </si>
  <si>
    <t>What quantity of allowances will be auctioned each time?</t>
  </si>
  <si>
    <t>What use will be made of the revenues?</t>
  </si>
  <si>
    <t>Will the auctions be coordinated with any auctions in other Member States?</t>
  </si>
  <si>
    <t>Closures</t>
  </si>
  <si>
    <t>Do operators have to report to the competent authority when an installation closes, and on what conditions is an installation considered to be closed?</t>
  </si>
  <si>
    <t>Does the operator continue to be issued allowances for a closed installation in the remaining years of the trading period? If the reply depends on whether the operator sets up a new entrant installation replacing the closed installation, please briefly describe the provision.</t>
  </si>
  <si>
    <t>Power plant with a rated thermal input exceeding 20 MW</t>
  </si>
  <si>
    <t>Maximum capacity of the actual installation</t>
  </si>
  <si>
    <t xml:space="preserve">Fuel (s) used </t>
  </si>
  <si>
    <t>Forecast number of operating hours/year in the period 2008 to 2012</t>
  </si>
  <si>
    <t>Annual allowance allocation in 2008 to 2012</t>
  </si>
  <si>
    <t>Does the allocation to the new entrant depend on the estimated or actual number of operating hours or does the allocation use a standard number of operating hours?</t>
  </si>
  <si>
    <t>Does the allocation to the new entrant depend on the actual choice of technology?</t>
  </si>
  <si>
    <t>NAP Summary table – Details on new entrants, closures and auctioning</t>
  </si>
  <si>
    <t>Coal</t>
  </si>
  <si>
    <t>Gas</t>
  </si>
  <si>
    <t>IX</t>
  </si>
  <si>
    <t>NAP Summary table – Further details on selected new entrants</t>
  </si>
  <si>
    <t>NAP Summary table - Important assumptions on annual averages</t>
  </si>
  <si>
    <t xml:space="preserve">Does the allocation to the new entrant depend on the actual choice of fuel? </t>
  </si>
  <si>
    <t>EU Allo-wance price (in Euro)</t>
  </si>
  <si>
    <t>NAP Summary table – Proposed allocation in relation to first period allocation (without additional policies and measures) in the sectors covered by the EU emissions trading scheme</t>
  </si>
  <si>
    <t>Trend index 2003=100</t>
  </si>
  <si>
    <t>In ETS sectors</t>
  </si>
  <si>
    <t>In non-ETS sectors</t>
  </si>
  <si>
    <t>Other</t>
  </si>
  <si>
    <r>
      <t xml:space="preserve">Total domestic electricity production </t>
    </r>
    <r>
      <rPr>
        <sz val="8"/>
        <rFont val="Arial"/>
        <family val="0"/>
      </rPr>
      <t>(TWh)</t>
    </r>
  </si>
  <si>
    <r>
      <t xml:space="preserve">Electricity trade balance </t>
    </r>
    <r>
      <rPr>
        <sz val="8"/>
        <rFont val="Arial"/>
        <family val="0"/>
      </rPr>
      <t>(TWh, total row B - total row C)</t>
    </r>
  </si>
  <si>
    <r>
      <t xml:space="preserve">Share of gas in total domestic electricity production  </t>
    </r>
    <r>
      <rPr>
        <sz val="8"/>
        <rFont val="Arial"/>
        <family val="0"/>
      </rPr>
      <t>(%)</t>
    </r>
  </si>
  <si>
    <r>
      <t xml:space="preserve">Share of oil in total domestic electricity production </t>
    </r>
    <r>
      <rPr>
        <sz val="8"/>
        <rFont val="Arial"/>
        <family val="0"/>
      </rPr>
      <t>(%)</t>
    </r>
  </si>
  <si>
    <r>
      <t xml:space="preserve">Share of coal in total domestic electricity production  </t>
    </r>
    <r>
      <rPr>
        <sz val="8"/>
        <rFont val="Arial"/>
        <family val="0"/>
      </rPr>
      <t>(%)</t>
    </r>
  </si>
  <si>
    <r>
      <t xml:space="preserve">Share of nuclear energy in total domestic electricity production </t>
    </r>
    <r>
      <rPr>
        <sz val="8"/>
        <rFont val="Arial"/>
        <family val="0"/>
      </rPr>
      <t>(%)</t>
    </r>
    <r>
      <rPr>
        <b/>
        <sz val="8"/>
        <rFont val="Arial"/>
        <family val="0"/>
      </rPr>
      <t xml:space="preserve"> </t>
    </r>
  </si>
  <si>
    <r>
      <t xml:space="preserve">NAP Summary table – Recent and projected greenhouse gas emissions per common reporting format sector (without taking into account </t>
    </r>
    <r>
      <rPr>
        <b/>
        <u val="single"/>
        <sz val="8"/>
        <rFont val="Arial"/>
        <family val="0"/>
      </rPr>
      <t xml:space="preserve">additional </t>
    </r>
    <r>
      <rPr>
        <u val="single"/>
        <sz val="8"/>
        <rFont val="Arial"/>
        <family val="0"/>
      </rPr>
      <t>policies and measures in Table VI)</t>
    </r>
  </si>
  <si>
    <r>
      <t>NAP Summary table – Recent and projected CO</t>
    </r>
    <r>
      <rPr>
        <u val="single"/>
        <vertAlign val="subscript"/>
        <sz val="8"/>
        <rFont val="Arial"/>
        <family val="0"/>
      </rPr>
      <t>2</t>
    </r>
    <r>
      <rPr>
        <u val="single"/>
        <sz val="8"/>
        <rFont val="Arial"/>
        <family val="0"/>
      </rPr>
      <t xml:space="preserve"> emissions in sectors covered by the EU emissions trading scheme</t>
    </r>
  </si>
  <si>
    <r>
      <t>Emissions in Mt CO</t>
    </r>
    <r>
      <rPr>
        <vertAlign val="subscript"/>
        <sz val="8"/>
        <rFont val="Arial"/>
        <family val="2"/>
      </rPr>
      <t>2</t>
    </r>
    <r>
      <rPr>
        <sz val="8"/>
        <rFont val="Arial"/>
        <family val="0"/>
      </rPr>
      <t>eq</t>
    </r>
  </si>
  <si>
    <r>
      <t>2004 actual CO</t>
    </r>
    <r>
      <rPr>
        <b/>
        <vertAlign val="subscript"/>
        <sz val="8"/>
        <rFont val="Arial"/>
        <family val="2"/>
      </rPr>
      <t>2</t>
    </r>
    <r>
      <rPr>
        <b/>
        <sz val="8"/>
        <rFont val="Arial"/>
        <family val="2"/>
      </rPr>
      <t xml:space="preserve"> emissions</t>
    </r>
    <r>
      <rPr>
        <sz val="8"/>
        <rFont val="Arial"/>
        <family val="2"/>
      </rPr>
      <t xml:space="preserve"> (Mt CO</t>
    </r>
    <r>
      <rPr>
        <vertAlign val="subscript"/>
        <sz val="8"/>
        <rFont val="Arial"/>
        <family val="2"/>
      </rPr>
      <t>2</t>
    </r>
    <r>
      <rPr>
        <sz val="8"/>
        <rFont val="Arial"/>
        <family val="2"/>
      </rPr>
      <t>)</t>
    </r>
  </si>
  <si>
    <r>
      <t>NAP Summary table – Reductions expected by policies and measures other than the EU emissions trading scheme and which have not been taken into account for the "with measures" projection presented in Table III (Mt CO</t>
    </r>
    <r>
      <rPr>
        <u val="single"/>
        <vertAlign val="subscript"/>
        <sz val="8"/>
        <rFont val="Arial"/>
        <family val="0"/>
      </rPr>
      <t>2</t>
    </r>
    <r>
      <rPr>
        <u val="single"/>
        <sz val="8"/>
        <rFont val="Arial"/>
        <family val="0"/>
      </rPr>
      <t>eq)</t>
    </r>
  </si>
  <si>
    <r>
      <t>NAP Summary table – Government’s planned use of Kyoto units (Mt CO</t>
    </r>
    <r>
      <rPr>
        <u val="single"/>
        <vertAlign val="subscript"/>
        <sz val="8"/>
        <rFont val="Arial"/>
        <family val="2"/>
      </rPr>
      <t>2</t>
    </r>
    <r>
      <rPr>
        <u val="single"/>
        <sz val="8"/>
        <rFont val="Arial"/>
        <family val="2"/>
      </rPr>
      <t>eq) and status of implementation</t>
    </r>
  </si>
  <si>
    <t>[2]</t>
  </si>
  <si>
    <t>(row A - row D)  (negative means need to reduce)</t>
  </si>
  <si>
    <t>(row A - row B) (negative means need to reduce)</t>
  </si>
  <si>
    <r>
      <t>2003 actual CO</t>
    </r>
    <r>
      <rPr>
        <b/>
        <vertAlign val="subscript"/>
        <sz val="8"/>
        <rFont val="Arial"/>
        <family val="2"/>
      </rPr>
      <t>2</t>
    </r>
    <r>
      <rPr>
        <b/>
        <sz val="8"/>
        <rFont val="Arial"/>
        <family val="2"/>
      </rPr>
      <t xml:space="preserve"> emissions</t>
    </r>
    <r>
      <rPr>
        <sz val="8"/>
        <rFont val="Arial"/>
        <family val="2"/>
      </rPr>
      <t xml:space="preserve"> (Mt CO</t>
    </r>
    <r>
      <rPr>
        <vertAlign val="subscript"/>
        <sz val="8"/>
        <rFont val="Arial"/>
        <family val="2"/>
      </rPr>
      <t>2</t>
    </r>
    <r>
      <rPr>
        <sz val="8"/>
        <rFont val="Arial"/>
        <family val="2"/>
      </rPr>
      <t>)</t>
    </r>
  </si>
  <si>
    <t>Total (equal to row G in Table I)</t>
  </si>
  <si>
    <r>
      <t xml:space="preserve">Total reduction measures </t>
    </r>
    <r>
      <rPr>
        <sz val="12"/>
        <rFont val="Arial"/>
        <family val="2"/>
      </rPr>
      <t>(row F + row G + row H)</t>
    </r>
  </si>
  <si>
    <t>Total Imports (TWh)</t>
  </si>
  <si>
    <t>Total Exports (Twh)</t>
  </si>
  <si>
    <t>B/a</t>
  </si>
  <si>
    <t>B/b</t>
  </si>
  <si>
    <t>B/c</t>
  </si>
  <si>
    <t>C/a</t>
  </si>
  <si>
    <t>C/b</t>
  </si>
  <si>
    <t>C/c</t>
  </si>
  <si>
    <t>Total in ETS (B + E + G + M)</t>
  </si>
  <si>
    <t>Total (A+C+D+F+I+J+K+L)</t>
  </si>
  <si>
    <r>
      <t>Share of EU ETS CO</t>
    </r>
    <r>
      <rPr>
        <b/>
        <vertAlign val="subscript"/>
        <sz val="8"/>
        <rFont val="Arial"/>
        <family val="2"/>
      </rPr>
      <t>2</t>
    </r>
    <r>
      <rPr>
        <b/>
        <sz val="8"/>
        <rFont val="Arial"/>
        <family val="2"/>
      </rPr>
      <t xml:space="preserve"> in total GHG emissions (%) (Row J / Row N in table III )</t>
    </r>
  </si>
  <si>
    <t>in Mt CO2eq</t>
  </si>
  <si>
    <t>Currently available for 2006 (M EUR)</t>
  </si>
  <si>
    <t>Implied future price  M EUR/Mt CO2eq ((F+G)/E)</t>
  </si>
  <si>
    <t>Row G should not include the sums intended to cover payments for units represented in row D</t>
  </si>
  <si>
    <r>
      <t xml:space="preserve">Share of renewable energy, including biomass, in total domestic electricity production </t>
    </r>
    <r>
      <rPr>
        <sz val="8"/>
        <rFont val="Arial"/>
        <family val="0"/>
      </rPr>
      <t>(%) [2]</t>
    </r>
  </si>
  <si>
    <t>NAP Summary table – Basic data on electricity sector [1]</t>
  </si>
  <si>
    <t>Indicate data source(s), separately per year where relevant.</t>
  </si>
  <si>
    <t>Average annual projected emissions 2008 – 2012 [1]</t>
  </si>
  <si>
    <r>
      <t>Total (</t>
    </r>
    <r>
      <rPr>
        <b/>
        <sz val="8"/>
        <rFont val="Times New Roman"/>
        <family val="1"/>
      </rPr>
      <t>Σ</t>
    </r>
    <r>
      <rPr>
        <b/>
        <sz val="8"/>
        <rFont val="Arial"/>
        <family val="0"/>
      </rPr>
      <t>Rows A and B to I) [2]</t>
    </r>
  </si>
  <si>
    <t>Planned [3]</t>
  </si>
  <si>
    <t>Adopted [2]</t>
  </si>
  <si>
    <t>Under implementation [1]</t>
  </si>
  <si>
    <t>Quantity of units contracted, but yet unpaid (delivery pending start of UN ITL) [1]</t>
  </si>
  <si>
    <t>Committed for the future (M EUR) [2]</t>
  </si>
  <si>
    <t xml:space="preserve"> For those Member States outside the Euro-zone</t>
  </si>
  <si>
    <t xml:space="preserve">Use common market standard and specify, including the currency used; indicate in detail sources of data and methodologies </t>
  </si>
  <si>
    <t>What use is made of allowances left over in the reserve at the end of the trading period? (cancellation, sold)</t>
  </si>
  <si>
    <t>How will new entrants be treated in case the reserve runs out of allowances before the end of the trading period? (reserve replenished, further new entrants buy in the market)</t>
  </si>
  <si>
    <t>What happens to any allowances that were intended for an installation, which will not receive them after closure? (cancellation, fed into a new entrants’ reserve, auctioning)</t>
  </si>
  <si>
    <r>
      <t>Carbon intensity [1]</t>
    </r>
    <r>
      <rPr>
        <sz val="12"/>
        <rFont val="Arial"/>
        <family val="2"/>
      </rPr>
      <t xml:space="preserve"> (million tonnes CO2  / billion €)</t>
    </r>
  </si>
  <si>
    <r>
      <t>Emissions [1]</t>
    </r>
    <r>
      <rPr>
        <vertAlign val="superscript"/>
        <sz val="12"/>
        <rFont val="Arial"/>
        <family val="2"/>
      </rPr>
      <t xml:space="preserve"> </t>
    </r>
    <r>
      <rPr>
        <sz val="12"/>
        <rFont val="Arial"/>
        <family val="2"/>
      </rPr>
      <t>(Mt of CO2) [2]</t>
    </r>
  </si>
  <si>
    <t xml:space="preserve">Additional policies and measures (other than emissions trading), including LULUCF </t>
  </si>
  <si>
    <t xml:space="preserve">Government purchase of Kyoto mechanisms </t>
  </si>
  <si>
    <t>Please insert average annual contribution to reduction (in negative figure)</t>
  </si>
  <si>
    <t>EU emissions trading scheme [1], [2]</t>
  </si>
  <si>
    <t>[3]</t>
  </si>
  <si>
    <t>Please insert the figure in Table V, Line L, Column iv minus the annual average emissions in 2008-2012 in the ETS sector under the business as usual scenario</t>
  </si>
  <si>
    <t>Numbers to be used in last two columns of Table V.</t>
  </si>
  <si>
    <t>The measure has been adopted by the final instance at the relevant local, regional or national level, but it is not yet implemented.</t>
  </si>
  <si>
    <t>The measure is at least mentioned in a formal government document.</t>
  </si>
  <si>
    <t>Please insert figures equal to the registry data on the surrendered amount of allowances (note that this is not the allocation data).</t>
  </si>
  <si>
    <t xml:space="preserve">Please note that contrary to the explanation of Table IIa on page 34 of the English version of the NAP2 guidance communication, we are requesting here only CO2 and not total greenhouse gas emissions. </t>
  </si>
  <si>
    <t>The cell in row I for the year 2010 should also include (in footnote) the target pursuant to Directive 2001/77/EC.</t>
  </si>
  <si>
    <t>Row J must be equal to Row O in Table III:</t>
  </si>
  <si>
    <r>
      <t>Carbon intensity [1]</t>
    </r>
    <r>
      <rPr>
        <sz val="12"/>
        <rFont val="Arial"/>
        <family val="2"/>
      </rPr>
      <t xml:space="preserve"> (million tonnes CO2 / billion £)</t>
    </r>
  </si>
  <si>
    <t>Offshore</t>
  </si>
  <si>
    <t>Chemicals</t>
  </si>
  <si>
    <t>Aluminium</t>
  </si>
  <si>
    <t>Food and Drink</t>
  </si>
  <si>
    <t>Services</t>
  </si>
  <si>
    <t>baseline projections excl. carbon price</t>
  </si>
  <si>
    <t>Crude oil price (Brent) [$/bbl]</t>
  </si>
  <si>
    <t>Natural gas price [p/therm]</t>
  </si>
  <si>
    <t>Coal price [£/tonne]</t>
  </si>
  <si>
    <t>Exchange rate [$/£]</t>
  </si>
  <si>
    <r>
      <t>Real GDP [1]</t>
    </r>
    <r>
      <rPr>
        <vertAlign val="superscript"/>
        <sz val="12"/>
        <rFont val="Arial"/>
        <family val="2"/>
      </rPr>
      <t xml:space="preserve"> </t>
    </r>
    <r>
      <rPr>
        <sz val="12"/>
        <rFont val="Arial"/>
        <family val="2"/>
      </rPr>
      <t xml:space="preserve"> ( in £billion 2002)</t>
    </r>
  </si>
  <si>
    <r>
      <t>Real GDP [1]</t>
    </r>
    <r>
      <rPr>
        <vertAlign val="superscript"/>
        <sz val="12"/>
        <rFont val="Arial"/>
        <family val="2"/>
      </rPr>
      <t xml:space="preserve"> </t>
    </r>
    <r>
      <rPr>
        <sz val="12"/>
        <rFont val="Arial"/>
        <family val="2"/>
      </rPr>
      <t xml:space="preserve"> (in £billion 2002)</t>
    </r>
  </si>
  <si>
    <t>Notes</t>
  </si>
  <si>
    <t>Downstream Gas</t>
  </si>
  <si>
    <t>CHP</t>
  </si>
  <si>
    <t>Sectors have been reclassified for Phase II and historic and projected figures are not always directly comparable. Key differences are highlighted below.</t>
  </si>
  <si>
    <t>1. The figures presented above are shown with CHP included in the relevant host sector to enhance comparability with Phase I figures</t>
  </si>
  <si>
    <t>1. Column iii and iv shown pre-NER deductions</t>
  </si>
  <si>
    <t>1. Historic GDP data based on Office of National Statistics (ONS) UK National Accounts</t>
  </si>
  <si>
    <t>2. Forecasted GDP data based on historic ONS data and HM Treasury growth projections</t>
  </si>
  <si>
    <t>3. Historic and projected CO2 data not directly comparable as historic data is based on 2004 inventory whereas projections are based on 2003 inventory</t>
  </si>
  <si>
    <t>1. Electricity production forecasted at 5 year intervals (2005, 2010, 2015) - based on DTI's Updated Energy and Emissions Projection</t>
  </si>
  <si>
    <t>The NAP contains a new entrants reserve.  The details of how it operates are contained in Appendix D.</t>
  </si>
  <si>
    <t>If the reserve runs out of allowances before the end of the trading period, further new entrants will have to buy allowances in the market.</t>
  </si>
  <si>
    <t>Yes</t>
  </si>
  <si>
    <t>To be decided</t>
  </si>
  <si>
    <t>Operators are required to report to their regulator when an installation closes.  An installation is considered to be closed whether either the Annex I activity at the installation has ceased operating, or the capacity of the Annex I activvity at the installation has dropped below the thresholds contained in Annex I.</t>
  </si>
  <si>
    <t>These tables have been developed by the European Commission to enhance the transparency and comparability of Phase II National Allocation Plans</t>
  </si>
  <si>
    <t xml:space="preserve">Appendix E </t>
  </si>
  <si>
    <t>Explanatory notes are included at the bottom of each page.</t>
  </si>
  <si>
    <t>2. The UK has a target to produce 10% of electricity from renewable sources by 2010 pursuant to Directive 2001/77/EC</t>
  </si>
  <si>
    <t>Commission</t>
  </si>
  <si>
    <t>prices in real 2005</t>
  </si>
  <si>
    <t>Fav Coal</t>
  </si>
  <si>
    <t>Fav Gas</t>
  </si>
  <si>
    <t>Large Electricity Producers</t>
  </si>
  <si>
    <t>Offshore flaring</t>
  </si>
  <si>
    <t>Other Electricity Producers</t>
  </si>
  <si>
    <t>Energy Generation</t>
  </si>
  <si>
    <t>EU ETS sectors covered</t>
  </si>
  <si>
    <t>Large Electricity Producers, Other Electricity Producers, Mineral oil refineries, Downstream Gas</t>
  </si>
  <si>
    <t>1.A.4a+b</t>
  </si>
  <si>
    <t>Commercial/institutional, Residential energy use</t>
  </si>
  <si>
    <t>Cement, Lime, Glass, Ceramics</t>
  </si>
  <si>
    <t>1.A.2</t>
  </si>
  <si>
    <t>Other sectors</t>
  </si>
  <si>
    <t>1.B</t>
  </si>
  <si>
    <t xml:space="preserve">2. EU ETS sectors have been categorised into IPCC sectors as follows; </t>
  </si>
  <si>
    <t>This mapping is not perfect and is only an approximation, for example the emissions of the Iron and Steel sector have been included in 1.A.2. Although some of their process emissions should fall within 2.</t>
  </si>
  <si>
    <t>Allowances left over in the reserve will be auctioned or sold.</t>
  </si>
  <si>
    <t>No.  A standardised approach is proposed based on a standard energy carrier - natural gas; apart from when the product cannot be produced using natural gas, e.g. cement and iron.</t>
  </si>
  <si>
    <t xml:space="preserve">No.  In general a best practice approach to manufacturing a particular product is proposed.  However, in some cases the operators'  choice of technology is seen as a proxy for the end product, so the allocation is then technology based. </t>
  </si>
  <si>
    <t>The allocation is based  on a standard number of operating hours with one exception - offshore tiebacks and modifications involvoing the increased use of an existing installation.  In these cases operators report the verified expected period of running.</t>
  </si>
  <si>
    <t>7% plus any surplus from the NER.</t>
  </si>
  <si>
    <t>No restrictions</t>
  </si>
  <si>
    <t>The operator of a closed installation will only be allocated allowances for the year in which the closure occurs.  The closure rules are modified by rationalisation rules which apply where the Annex I activities at one installation are closed and operations are moved to another installation or installations.  Where rationalisation has taken place, the operator may apply to continue to receive the allowances for the installation where the Annex I activity closed</t>
  </si>
  <si>
    <t>Allowances following closure will be auctioned or sold.</t>
  </si>
  <si>
    <t xml:space="preserve">The tables are work in progress and the information required for their completion is not available in some cases. </t>
  </si>
  <si>
    <t>New entrants (total, without sectoral breakdown)</t>
  </si>
  <si>
    <t>n.a.</t>
  </si>
  <si>
    <t>[1] Please quantify in footnotes, for rows where relevant, how much is due to a change in scope from the first to the second phase</t>
  </si>
  <si>
    <t xml:space="preserve"> Offshore Flaring</t>
  </si>
  <si>
    <t xml:space="preserve"> Iron and Steel</t>
  </si>
  <si>
    <t xml:space="preserve"> Petrochemicals</t>
  </si>
  <si>
    <t xml:space="preserve"> Carbon Black</t>
  </si>
  <si>
    <t xml:space="preserve"> Gypsum </t>
  </si>
  <si>
    <t xml:space="preserve"> Rock wool </t>
  </si>
  <si>
    <t>Iron &amp; Steel, Aluminium, Chemicals, Food and Drink, Paper, Other</t>
  </si>
  <si>
    <t>4. Aluminium Phase I allocation in column iii includes a plant that for Phase II is classified as 'Other'</t>
  </si>
  <si>
    <t>11. Additional emissions (Mt CO2) included due to change in scope from the first to the second phase are as follows:</t>
  </si>
  <si>
    <t>3. Column iii as in Table 1 of the Phase I approved NAP, with Power Stations sector as defined in Phase I.  In columns i and iv Phase II definitions of Large and Other Electricity Producers are used.</t>
  </si>
  <si>
    <t>7. Phase II 'Other' sector in column iv includes additional emissions from Gypsum and Rockwool (expansion activites)</t>
  </si>
  <si>
    <t>8. Phase II allocation shown for Large Electricity Producers in column iv is free allocation (i.e. after the deduction of allowances to be auctioned)</t>
  </si>
  <si>
    <t>9. Offshore flaring is an expansion activity for Phase II and does not receive a separate allocation; free allowances for flaring are included within the Offshore figure in column iv</t>
  </si>
  <si>
    <t>10. Figures for Refineries in columns i and iii include one CHP installation modelled in the refinery sector in UEP and in Phase I, which in Phase II will be classified in LEP (fully qualified CHP)</t>
  </si>
  <si>
    <t xml:space="preserve">2. 2004 data will not be collected for EU ETS installations. </t>
  </si>
  <si>
    <t xml:space="preserve">3. Column iii presents 2005 verified data (rather than surrendered, since some operators surrendered more than they were required to). </t>
  </si>
  <si>
    <t>4. Emissions from opted-out installations are not included in column iii.</t>
  </si>
  <si>
    <t>5. Coke ovens are modelled and allocated as part of other sectors - Iron and Steel &amp; Chemicals</t>
  </si>
  <si>
    <t>7. Paper figures (historic and projected) do not include Shotton CHP which falls within the scope of the LEP in Phase II</t>
  </si>
  <si>
    <t>9. LEP figures (columns vi to x) based on interpolation of projected emissions in 2005, 2010, 2015 - based on DTI's Updated Energy and Emissions model</t>
  </si>
  <si>
    <t>6. ESI has been re-classified for Phase II - The Phase I 'Power Stations' sector is now represented by the Phase II Large Electricity Producers (LEPs) and Other Electricity Producers (OEP) sectors. OEP also includes coal mines and nuclear fuel reprocessing which were previously classified elsewhere.</t>
  </si>
  <si>
    <t>8. Forecast emissions for Offshore (columns vi to x) are based on forecast for 2008-12 average</t>
  </si>
  <si>
    <t>2. Column i and iii figures shown with CHP included in sectors for comparability with Phase I allocations</t>
  </si>
  <si>
    <r>
      <t>5.</t>
    </r>
    <r>
      <rPr>
        <b/>
        <sz val="12"/>
        <rFont val="Arial"/>
        <family val="2"/>
      </rPr>
      <t xml:space="preserve"> </t>
    </r>
    <r>
      <rPr>
        <sz val="10"/>
        <rFont val="Arial"/>
        <family val="0"/>
      </rPr>
      <t>Phase I allocation to Paper sector in column iii includes Shotton CHP which falls within the scope of the LEP for Phase II</t>
    </r>
  </si>
  <si>
    <t>10. All figures for Refineries include one CHP installation modelled in the refinery sector in UEP and in Phase I, which in Phase II will be classified in LEP (FQ CHP)</t>
  </si>
  <si>
    <t>1. Column G 2005 verified data for EU ETS sectors is incomplete as it does not include the emissions from opted-out installations</t>
  </si>
  <si>
    <t>6. Phase I 'Other' sector in columns i &amp; iii includes 'Engineering and Vehicles'</t>
  </si>
  <si>
    <t>At least 100 MW</t>
  </si>
  <si>
    <t>There is one load factor; 66.67% for 'other technologies'.</t>
  </si>
  <si>
    <t>There are three load factors: 9.0% for 'open cycle gas turbine and gas/diesel turbines'; 66.67% for 'other technologies'; 77.0% for 'engines fuelled wholly by gas from abandoned mines'.</t>
  </si>
  <si>
    <t>For the three categories above, respectively: 416 tCO2/MW; 2,126 tCO2/MW; 4,069 tCO2/MW</t>
  </si>
  <si>
    <t>For the category above: 2,126 tCO2/MW</t>
  </si>
  <si>
    <r>
      <t xml:space="preserve">Average annual allocation 2005 - 2007                             </t>
    </r>
    <r>
      <rPr>
        <sz val="8"/>
        <rFont val="Arial"/>
        <family val="2"/>
      </rPr>
      <t xml:space="preserve">         (m)</t>
    </r>
  </si>
  <si>
    <r>
      <t xml:space="preserve">Proposed average annual allocation in 2008-2012  </t>
    </r>
    <r>
      <rPr>
        <sz val="8"/>
        <rFont val="Arial"/>
        <family val="2"/>
      </rPr>
      <t>(m)</t>
    </r>
  </si>
  <si>
    <t xml:space="preserve">NOTE: </t>
  </si>
  <si>
    <t>Row F :The figure 29.6m represents the burden or shortfall by which the UK cap falls below projected BAU emissions. However, as 7% of the cap will be auctioned, a further 17.2m per year accounts for the full difference between amount allocated to sectors (Table IV column xi row J) and emissions projections (Table V column iv row L): avg allocation 228.9m + auctioning 17.2m  effort level 29.6m = total projection 275.7m.</t>
  </si>
  <si>
    <t xml:space="preserve">Size of the new entrants' reserve in absolute terms (including a provision for Phase II allocations for later Phase I New Entrants): 81,601,251 allowances. This represents 6.6% of the total allowances for the period. </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</si>
</sst>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 &quot;€&quot;_-;\-* #,##0\ &quot;€&quot;_-;_-* &quot;-&quot;\ &quot;€&quot;_-;_-@_-"/>
    <numFmt numFmtId="165" formatCode="_-* #,##0\ _€_-;\-* #,##0\ _€_-;_-* &quot;-&quot;\ _€_-;_-@_-"/>
    <numFmt numFmtId="166" formatCode="_-* #,##0.00\ &quot;€&quot;_-;\-* #,##0.00\ &quot;€&quot;_-;_-* &quot;-&quot;??\ &quot;€&quot;_-;_-@_-"/>
    <numFmt numFmtId="167" formatCode="_-* #,##0.00\ _€_-;\-* #,##0.00\ _€_-;_-* &quot;-&quot;??\ _€_-;_-@_-"/>
    <numFmt numFmtId="168" formatCode="General_)"/>
    <numFmt numFmtId="169" formatCode="0.0_)"/>
    <numFmt numFmtId="170" formatCode="0.0"/>
    <numFmt numFmtId="171" formatCode="0.000"/>
    <numFmt numFmtId="172" formatCode="0.00000"/>
    <numFmt numFmtId="173" formatCode="0.0000"/>
    <numFmt numFmtId="174" formatCode="0.0000000"/>
    <numFmt numFmtId="175" formatCode="0.000000"/>
    <numFmt numFmtId="176" formatCode="_-* #,##0_-;\-* #,##0_-;_-* &quot;-&quot;??_-;_-@_-"/>
    <numFmt numFmtId="177" formatCode="_-* #,##0.000_-;\-* #,##0.000_-;_-* &quot;-&quot;??_-;_-@_-"/>
    <numFmt numFmtId="178" formatCode="_-* #,##0.0\ _€_-;\-* #,##0.0\ _€_-;_-* &quot;-&quot;??\ _€_-;_-@_-"/>
    <numFmt numFmtId="179" formatCode="_-* #,##0\ _€_-;\-* #,##0\ _€_-;_-* &quot;-&quot;??\ _€_-;_-@_-"/>
    <numFmt numFmtId="180" formatCode="_-* #,##0.000\ _€_-;\-* #,##0.000\ _€_-;_-* &quot;-&quot;??\ _€_-;_-@_-"/>
    <numFmt numFmtId="181" formatCode="_-* #,##0.0000\ _€_-;\-* #,##0.0000\ _€_-;_-* &quot;-&quot;??\ _€_-;_-@_-"/>
    <numFmt numFmtId="182" formatCode="_-* #,##0.00000\ _€_-;\-* #,##0.00000\ _€_-;_-* &quot;-&quot;??\ _€_-;_-@_-"/>
    <numFmt numFmtId="183" formatCode="_-* #,##0.00000_-;\-* #,##0.00000_-;_-* &quot;-&quot;??_-;_-@_-"/>
    <numFmt numFmtId="184" formatCode="_-* #,##0.000000_-;\-* #,##0.000000_-;_-* &quot;-&quot;??_-;_-@_-"/>
    <numFmt numFmtId="185" formatCode="_-* #,##0.000000\ _€_-;\-* #,##0.000000\ _€_-;_-* &quot;-&quot;??\ _€_-;_-@_-"/>
    <numFmt numFmtId="186" formatCode="_-* #,##0.0000000\ _€_-;\-* #,##0.0000000\ _€_-;_-* &quot;-&quot;??\ _€_-;_-@_-"/>
    <numFmt numFmtId="187" formatCode="0.0000000000"/>
    <numFmt numFmtId="188" formatCode="0.00000000000"/>
    <numFmt numFmtId="189" formatCode="#,##0.000000"/>
    <numFmt numFmtId="190" formatCode="#,##0.00000000000000"/>
    <numFmt numFmtId="191" formatCode="_-* #,##0.00000000000000\ _€_-;\-* #,##0.00000000000000\ _€_-;_-* &quot;-&quot;??\ _€_-;_-@_-"/>
    <numFmt numFmtId="192" formatCode="#,##0.0"/>
    <numFmt numFmtId="193" formatCode="#,##0.00000000000000000000"/>
    <numFmt numFmtId="194" formatCode="0.000000000"/>
    <numFmt numFmtId="195" formatCode="0.00000000"/>
    <numFmt numFmtId="196" formatCode="0.000000000000"/>
    <numFmt numFmtId="197" formatCode="_-* #,##0.00000000000_-;\-* #,##0.00000000000_-;_-* &quot;-&quot;???????????_-;_-@_-"/>
    <numFmt numFmtId="198" formatCode="_-* #,##0.0000000000000\ _€_-;\-* #,##0.0000000000000\ _€_-;_-* &quot;-&quot;??\ _€_-;_-@_-"/>
    <numFmt numFmtId="199" formatCode="_-* #,##0.000000000000\ _€_-;\-* #,##0.000000000000\ _€_-;_-* &quot;-&quot;??\ _€_-;_-@_-"/>
    <numFmt numFmtId="200" formatCode="_-* #,##0.00000000000\ _€_-;\-* #,##0.00000000000\ _€_-;_-* &quot;-&quot;??\ _€_-;_-@_-"/>
    <numFmt numFmtId="201" formatCode="_-* #,##0.0000000000\ _€_-;\-* #,##0.0000000000\ _€_-;_-* &quot;-&quot;??\ _€_-;_-@_-"/>
    <numFmt numFmtId="202" formatCode="_-* #,##0.000000000\ _€_-;\-* #,##0.000000000\ _€_-;_-* &quot;-&quot;??\ _€_-;_-@_-"/>
    <numFmt numFmtId="203" formatCode="_-* #,##0.00000000\ _€_-;\-* #,##0.00000000\ _€_-;_-* &quot;-&quot;??\ _€_-;_-@_-"/>
    <numFmt numFmtId="204" formatCode="#,##0.000"/>
    <numFmt numFmtId="205" formatCode="#,##0.0000"/>
    <numFmt numFmtId="206" formatCode="#,##0.00000"/>
    <numFmt numFmtId="207" formatCode="_-* #,##0.000_-;\-* #,##0.000_-;_-* &quot;-&quot;???_-;_-@_-"/>
  </numFmts>
  <fonts count="42">
    <font>
      <sz val="10"/>
      <name val="Arial"/>
      <family val="0"/>
    </font>
    <font>
      <u val="single"/>
      <sz val="10"/>
      <color indexed="12"/>
      <name val="Arial"/>
      <family val="0"/>
    </font>
    <font>
      <sz val="10"/>
      <name val="Courier"/>
      <family val="0"/>
    </font>
    <font>
      <sz val="8"/>
      <name val="Arial"/>
      <family val="0"/>
    </font>
    <font>
      <u val="single"/>
      <sz val="10"/>
      <color indexed="36"/>
      <name val="Arial"/>
      <family val="0"/>
    </font>
    <font>
      <sz val="12"/>
      <name val="Arial"/>
      <family val="0"/>
    </font>
    <font>
      <u val="single"/>
      <sz val="12"/>
      <name val="Arial"/>
      <family val="2"/>
    </font>
    <font>
      <b/>
      <sz val="12"/>
      <name val="Arial"/>
      <family val="2"/>
    </font>
    <font>
      <i/>
      <sz val="12"/>
      <name val="Arial"/>
      <family val="2"/>
    </font>
    <font>
      <b/>
      <i/>
      <sz val="12"/>
      <name val="Arial"/>
      <family val="2"/>
    </font>
    <font>
      <u val="single"/>
      <sz val="8"/>
      <name val="Arial"/>
      <family val="2"/>
    </font>
    <font>
      <b/>
      <sz val="10"/>
      <name val="Arial"/>
      <family val="2"/>
    </font>
    <font>
      <i/>
      <sz val="8"/>
      <name val="Arial"/>
      <family val="2"/>
    </font>
    <font>
      <b/>
      <sz val="8"/>
      <name val="Arial"/>
      <family val="2"/>
    </font>
    <font>
      <u val="single"/>
      <sz val="8"/>
      <color indexed="12"/>
      <name val="Arial"/>
      <family val="2"/>
    </font>
    <font>
      <b/>
      <u val="single"/>
      <sz val="8"/>
      <name val="Arial"/>
      <family val="0"/>
    </font>
    <font>
      <b/>
      <sz val="8"/>
      <color indexed="8"/>
      <name val="Arial"/>
      <family val="0"/>
    </font>
    <font>
      <u val="single"/>
      <vertAlign val="subscript"/>
      <sz val="8"/>
      <name val="Arial"/>
      <family val="0"/>
    </font>
    <font>
      <vertAlign val="subscript"/>
      <sz val="8"/>
      <name val="Arial"/>
      <family val="2"/>
    </font>
    <font>
      <b/>
      <vertAlign val="subscript"/>
      <sz val="8"/>
      <name val="Arial"/>
      <family val="2"/>
    </font>
    <font>
      <b/>
      <sz val="8"/>
      <name val="Times New Roman"/>
      <family val="1"/>
    </font>
    <font>
      <sz val="8"/>
      <color indexed="63"/>
      <name val="Arial"/>
      <family val="0"/>
    </font>
    <font>
      <vertAlign val="superscript"/>
      <sz val="12"/>
      <name val="Arial"/>
      <family val="2"/>
    </font>
    <font>
      <i/>
      <sz val="10"/>
      <name val="Arial"/>
      <family val="0"/>
    </font>
    <font>
      <sz val="10"/>
      <color indexed="63"/>
      <name val="Arial"/>
      <family val="2"/>
    </font>
    <font>
      <sz val="11"/>
      <name val="Arial"/>
      <family val="2"/>
    </font>
    <font>
      <sz val="10"/>
      <name val="Arial Narrow"/>
      <family val="2"/>
    </font>
    <font>
      <u val="single"/>
      <sz val="10"/>
      <name val="Arial"/>
      <family val="2"/>
    </font>
    <font>
      <b/>
      <sz val="8"/>
      <name val="Tahoma"/>
      <family val="0"/>
    </font>
    <font>
      <sz val="8"/>
      <name val="Tahoma"/>
      <family val="0"/>
    </font>
    <font>
      <sz val="10"/>
      <color indexed="18"/>
      <name val="Arial"/>
      <family val="2"/>
    </font>
    <font>
      <sz val="10"/>
      <color indexed="10"/>
      <name val="Arial"/>
      <family val="2"/>
    </font>
    <font>
      <sz val="14"/>
      <color indexed="12"/>
      <name val="Arial"/>
      <family val="2"/>
    </font>
    <font>
      <sz val="10"/>
      <color indexed="12"/>
      <name val="Arial"/>
      <family val="2"/>
    </font>
    <font>
      <sz val="8"/>
      <color indexed="10"/>
      <name val="Arial"/>
      <family val="2"/>
    </font>
    <font>
      <b/>
      <sz val="10"/>
      <color indexed="18"/>
      <name val="Arial"/>
      <family val="2"/>
    </font>
    <font>
      <sz val="8"/>
      <color indexed="18"/>
      <name val="Arial"/>
      <family val="2"/>
    </font>
    <font>
      <b/>
      <sz val="10"/>
      <color indexed="15"/>
      <name val="Arial"/>
      <family val="2"/>
    </font>
    <font>
      <b/>
      <sz val="8"/>
      <color indexed="15"/>
      <name val="Arial"/>
      <family val="2"/>
    </font>
    <font>
      <sz val="10"/>
      <color indexed="48"/>
      <name val="Arial"/>
      <family val="2"/>
    </font>
    <font>
      <i/>
      <sz val="10"/>
      <color indexed="10"/>
      <name val="Arial"/>
      <family val="2"/>
    </font>
    <font>
      <i/>
      <sz val="8"/>
      <color indexed="10"/>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1"/>
        <bgColor indexed="64"/>
      </patternFill>
    </fill>
  </fills>
  <borders count="58">
    <border>
      <left/>
      <right/>
      <top/>
      <bottom/>
      <diagonal/>
    </border>
    <border>
      <left style="medium"/>
      <right style="medium">
        <color indexed="8"/>
      </right>
      <top style="medium"/>
      <bottom style="medium">
        <color indexed="8"/>
      </bottom>
    </border>
    <border>
      <left style="medium"/>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color indexed="63"/>
      </left>
      <right style="medium"/>
      <top>
        <color indexed="63"/>
      </top>
      <bottom style="medium">
        <color indexed="8"/>
      </bottom>
    </border>
    <border>
      <left style="medium"/>
      <right style="medium">
        <color indexed="8"/>
      </right>
      <top style="medium">
        <color indexed="8"/>
      </top>
      <bottom style="medium"/>
    </border>
    <border>
      <left style="medium"/>
      <right style="medium"/>
      <top style="medium"/>
      <bottom style="medium"/>
    </border>
    <border>
      <left style="medium">
        <color indexed="8"/>
      </left>
      <right style="medium">
        <color indexed="8"/>
      </right>
      <top style="medium"/>
      <bottom style="medium">
        <color indexed="8"/>
      </bottom>
    </border>
    <border>
      <left style="medium"/>
      <right style="medium"/>
      <top style="medium"/>
      <bottom>
        <color indexed="63"/>
      </bottom>
    </border>
    <border>
      <left style="medium"/>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thick"/>
      <right style="medium"/>
      <top style="thick"/>
      <bottom style="medium"/>
    </border>
    <border>
      <left style="medium"/>
      <right style="medium"/>
      <top style="thick"/>
      <bottom style="medium"/>
    </border>
    <border>
      <left style="medium"/>
      <right style="thick"/>
      <top style="thick"/>
      <bottom style="medium"/>
    </border>
    <border>
      <left style="thick"/>
      <right style="medium"/>
      <top style="medium"/>
      <bottom style="medium"/>
    </border>
    <border>
      <left style="medium"/>
      <right style="thick"/>
      <top style="medium"/>
      <bottom style="medium"/>
    </border>
    <border>
      <left style="thick"/>
      <right style="medium"/>
      <top style="medium"/>
      <bottom style="thick"/>
    </border>
    <border>
      <left style="medium"/>
      <right style="medium"/>
      <top style="medium"/>
      <bottom style="thick"/>
    </border>
    <border>
      <left style="medium"/>
      <right style="thick"/>
      <top style="medium"/>
      <bottom style="thick"/>
    </border>
    <border>
      <left style="medium"/>
      <right style="medium"/>
      <top>
        <color indexed="63"/>
      </top>
      <bottom>
        <color indexed="63"/>
      </bottom>
    </border>
    <border>
      <left>
        <color indexed="63"/>
      </left>
      <right style="medium"/>
      <top style="thick"/>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style="thin"/>
      <bottom style="thin"/>
    </border>
    <border>
      <left style="thin">
        <color indexed="22"/>
      </left>
      <right style="thin">
        <color indexed="22"/>
      </right>
      <top style="thin">
        <color indexed="22"/>
      </top>
      <bottom style="thin">
        <color indexed="22"/>
      </bottom>
    </border>
    <border>
      <left style="medium">
        <color indexed="8"/>
      </left>
      <right>
        <color indexed="63"/>
      </right>
      <top style="medium">
        <color indexed="8"/>
      </top>
      <bottom>
        <color indexed="63"/>
      </bottom>
    </border>
    <border>
      <left>
        <color indexed="63"/>
      </left>
      <right>
        <color indexed="63"/>
      </right>
      <top style="medium"/>
      <bottom>
        <color indexed="63"/>
      </bottom>
    </border>
    <border>
      <left style="medium">
        <color indexed="8"/>
      </left>
      <right>
        <color indexed="63"/>
      </right>
      <top>
        <color indexed="63"/>
      </top>
      <bottom>
        <color indexed="63"/>
      </bottom>
    </border>
    <border>
      <left style="thick"/>
      <right>
        <color indexed="63"/>
      </right>
      <top>
        <color indexed="63"/>
      </top>
      <bottom>
        <color indexed="63"/>
      </bottom>
    </border>
    <border>
      <left style="medium">
        <color indexed="8"/>
      </left>
      <right style="medium">
        <color indexed="8"/>
      </right>
      <top style="medium">
        <color indexed="8"/>
      </top>
      <bottom style="medium"/>
    </border>
    <border>
      <left style="thick"/>
      <right style="thick"/>
      <top style="medium"/>
      <bottom style="medium"/>
    </border>
    <border>
      <left>
        <color indexed="63"/>
      </left>
      <right>
        <color indexed="63"/>
      </right>
      <top style="thick"/>
      <bottom style="medium"/>
    </border>
    <border>
      <left style="thick"/>
      <right>
        <color indexed="63"/>
      </right>
      <top style="medium"/>
      <bottom style="medium"/>
    </border>
    <border>
      <left style="thick"/>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ck"/>
      <right style="medium"/>
      <top>
        <color indexed="63"/>
      </top>
      <bottom style="medium"/>
    </border>
    <border>
      <left style="medium"/>
      <right>
        <color indexed="63"/>
      </right>
      <top style="thick"/>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ck"/>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medium">
        <color indexed="8"/>
      </bottom>
    </border>
    <border diagonalUp="1">
      <left style="medium"/>
      <right style="medium"/>
      <top style="medium">
        <color indexed="8"/>
      </top>
      <bottom style="medium"/>
      <diagonal style="hair"/>
    </border>
    <border diagonalUp="1">
      <left>
        <color indexed="63"/>
      </left>
      <right style="medium"/>
      <top style="medium">
        <color indexed="8"/>
      </top>
      <bottom style="medium"/>
      <diagonal style="hair"/>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168" fontId="2" fillId="0" borderId="0">
      <alignment/>
      <protection/>
    </xf>
    <xf numFmtId="0" fontId="0" fillId="0" borderId="0">
      <alignment/>
      <protection/>
    </xf>
    <xf numFmtId="0" fontId="5" fillId="0" borderId="0">
      <alignment/>
      <protection/>
    </xf>
    <xf numFmtId="9" fontId="0" fillId="0" borderId="0" applyFont="0" applyFill="0" applyBorder="0" applyAlignment="0" applyProtection="0"/>
  </cellStyleXfs>
  <cellXfs count="538">
    <xf numFmtId="0" fontId="0" fillId="0" borderId="0" xfId="0" applyAlignment="1">
      <alignment/>
    </xf>
    <xf numFmtId="0" fontId="5" fillId="0" borderId="0" xfId="0" applyFont="1" applyAlignment="1">
      <alignment/>
    </xf>
    <xf numFmtId="0" fontId="0" fillId="0" borderId="0" xfId="0" applyFont="1" applyAlignment="1">
      <alignment/>
    </xf>
    <xf numFmtId="0" fontId="7" fillId="0" borderId="0" xfId="0" applyFont="1" applyAlignment="1">
      <alignment/>
    </xf>
    <xf numFmtId="0" fontId="5" fillId="0" borderId="0" xfId="0" applyFont="1" applyAlignment="1">
      <alignment/>
    </xf>
    <xf numFmtId="0" fontId="9" fillId="0" borderId="0" xfId="0" applyFont="1" applyBorder="1" applyAlignment="1">
      <alignment vertical="top" wrapText="1"/>
    </xf>
    <xf numFmtId="0" fontId="0" fillId="0" borderId="0" xfId="0" applyAlignment="1">
      <alignment vertical="top"/>
    </xf>
    <xf numFmtId="0" fontId="0" fillId="0" borderId="0" xfId="0" applyBorder="1" applyAlignment="1">
      <alignment/>
    </xf>
    <xf numFmtId="0" fontId="8" fillId="0" borderId="0" xfId="0" applyFont="1" applyAlignment="1">
      <alignment/>
    </xf>
    <xf numFmtId="0" fontId="0" fillId="0" borderId="0" xfId="0" applyAlignment="1">
      <alignment horizontal="left"/>
    </xf>
    <xf numFmtId="0" fontId="0" fillId="0" borderId="0" xfId="0" applyAlignment="1">
      <alignment horizontal="center"/>
    </xf>
    <xf numFmtId="0" fontId="7" fillId="0" borderId="0" xfId="0" applyFont="1" applyAlignment="1">
      <alignment horizontal="center"/>
    </xf>
    <xf numFmtId="0" fontId="0" fillId="2" borderId="0" xfId="0" applyFill="1" applyAlignment="1">
      <alignment/>
    </xf>
    <xf numFmtId="0" fontId="5" fillId="0" borderId="0" xfId="0" applyFont="1" applyFill="1" applyBorder="1" applyAlignment="1">
      <alignment vertical="top"/>
    </xf>
    <xf numFmtId="0" fontId="6" fillId="0" borderId="0" xfId="0" applyFont="1" applyFill="1" applyBorder="1" applyAlignment="1">
      <alignment vertical="top" wrapText="1"/>
    </xf>
    <xf numFmtId="0" fontId="0" fillId="0" borderId="0" xfId="0" applyFont="1" applyBorder="1" applyAlignment="1">
      <alignment/>
    </xf>
    <xf numFmtId="0" fontId="0" fillId="0" borderId="0" xfId="0" applyFont="1" applyFill="1" applyAlignment="1">
      <alignment/>
    </xf>
    <xf numFmtId="0" fontId="5" fillId="0" borderId="0" xfId="0" applyFont="1" applyFill="1" applyAlignment="1">
      <alignment/>
    </xf>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3" fillId="0" borderId="0" xfId="0" applyFont="1" applyAlignment="1">
      <alignment/>
    </xf>
    <xf numFmtId="0" fontId="13" fillId="2" borderId="6" xfId="0" applyFont="1" applyFill="1" applyBorder="1" applyAlignment="1">
      <alignment wrapText="1"/>
    </xf>
    <xf numFmtId="0" fontId="3" fillId="2" borderId="6" xfId="0" applyFont="1" applyFill="1" applyBorder="1" applyAlignment="1">
      <alignment wrapText="1"/>
    </xf>
    <xf numFmtId="0" fontId="3" fillId="0" borderId="0" xfId="0" applyFont="1" applyBorder="1" applyAlignment="1">
      <alignment wrapText="1"/>
    </xf>
    <xf numFmtId="0" fontId="3" fillId="0" borderId="0" xfId="0" applyFont="1" applyFill="1" applyAlignment="1">
      <alignment/>
    </xf>
    <xf numFmtId="0" fontId="3" fillId="2" borderId="6" xfId="0" applyFont="1" applyFill="1" applyBorder="1" applyAlignment="1">
      <alignment vertical="top" wrapText="1"/>
    </xf>
    <xf numFmtId="0" fontId="14" fillId="0" borderId="0" xfId="20" applyFont="1" applyFill="1" applyAlignment="1">
      <alignment/>
    </xf>
    <xf numFmtId="0" fontId="11" fillId="0" borderId="7" xfId="0" applyFont="1" applyBorder="1" applyAlignment="1">
      <alignment horizontal="left" wrapText="1"/>
    </xf>
    <xf numFmtId="0" fontId="0" fillId="0" borderId="0" xfId="0" applyFill="1" applyAlignment="1">
      <alignment vertical="center"/>
    </xf>
    <xf numFmtId="0" fontId="5" fillId="2" borderId="0" xfId="0" applyFont="1" applyFill="1" applyAlignment="1">
      <alignment/>
    </xf>
    <xf numFmtId="0" fontId="6" fillId="2" borderId="0" xfId="0" applyFont="1" applyFill="1" applyAlignment="1">
      <alignment/>
    </xf>
    <xf numFmtId="0" fontId="5" fillId="2" borderId="0" xfId="0" applyFont="1" applyFill="1" applyAlignment="1">
      <alignment vertical="center"/>
    </xf>
    <xf numFmtId="0" fontId="8" fillId="2" borderId="0" xfId="0" applyFont="1" applyFill="1" applyAlignment="1">
      <alignment/>
    </xf>
    <xf numFmtId="0" fontId="8" fillId="2" borderId="0" xfId="0" applyFont="1" applyFill="1" applyAlignment="1">
      <alignment vertical="center"/>
    </xf>
    <xf numFmtId="0" fontId="5" fillId="2" borderId="6" xfId="0" applyFont="1" applyFill="1" applyBorder="1" applyAlignment="1">
      <alignment vertical="top" wrapText="1"/>
    </xf>
    <xf numFmtId="0" fontId="5" fillId="2" borderId="6" xfId="0" applyFont="1" applyFill="1" applyBorder="1" applyAlignment="1">
      <alignment vertical="center" wrapText="1"/>
    </xf>
    <xf numFmtId="0" fontId="0" fillId="2" borderId="0" xfId="0" applyFill="1" applyAlignment="1">
      <alignment vertical="top"/>
    </xf>
    <xf numFmtId="0" fontId="5" fillId="2" borderId="6" xfId="0" applyFont="1" applyFill="1" applyBorder="1" applyAlignment="1">
      <alignment horizontal="center" vertical="top" wrapText="1"/>
    </xf>
    <xf numFmtId="0" fontId="7" fillId="2" borderId="6" xfId="0" applyFont="1" applyFill="1" applyBorder="1" applyAlignment="1">
      <alignment vertical="top" wrapText="1"/>
    </xf>
    <xf numFmtId="0" fontId="8" fillId="2" borderId="6" xfId="0" applyFont="1" applyFill="1" applyBorder="1" applyAlignment="1">
      <alignment vertical="top" wrapText="1"/>
    </xf>
    <xf numFmtId="0" fontId="7" fillId="2" borderId="8" xfId="0" applyFont="1" applyFill="1" applyBorder="1" applyAlignment="1">
      <alignment vertical="top" wrapText="1"/>
    </xf>
    <xf numFmtId="0" fontId="5" fillId="2" borderId="9" xfId="0" applyFont="1" applyFill="1" applyBorder="1" applyAlignment="1">
      <alignment vertical="top" wrapText="1"/>
    </xf>
    <xf numFmtId="2" fontId="5" fillId="2" borderId="6" xfId="0" applyNumberFormat="1" applyFont="1" applyFill="1" applyBorder="1" applyAlignment="1">
      <alignment horizontal="right" vertical="center" wrapText="1"/>
    </xf>
    <xf numFmtId="0" fontId="5" fillId="2" borderId="9" xfId="0" applyFont="1" applyFill="1" applyBorder="1" applyAlignment="1">
      <alignment horizontal="left" vertical="top" wrapText="1"/>
    </xf>
    <xf numFmtId="0" fontId="9" fillId="2" borderId="0" xfId="0" applyFont="1" applyFill="1" applyBorder="1" applyAlignment="1">
      <alignment vertical="top" wrapText="1"/>
    </xf>
    <xf numFmtId="0" fontId="0" fillId="2" borderId="0" xfId="0" applyFill="1" applyAlignment="1">
      <alignment vertical="center"/>
    </xf>
    <xf numFmtId="0" fontId="3" fillId="2" borderId="0" xfId="0" applyFont="1" applyFill="1" applyAlignment="1">
      <alignment/>
    </xf>
    <xf numFmtId="0" fontId="14" fillId="2" borderId="0" xfId="20" applyFont="1" applyFill="1" applyAlignment="1">
      <alignment/>
    </xf>
    <xf numFmtId="0" fontId="3" fillId="2" borderId="0" xfId="0" applyFont="1" applyFill="1" applyAlignment="1">
      <alignment/>
    </xf>
    <xf numFmtId="0" fontId="10" fillId="2" borderId="0" xfId="0" applyFont="1" applyFill="1" applyAlignment="1">
      <alignment/>
    </xf>
    <xf numFmtId="0" fontId="3" fillId="2" borderId="6" xfId="0" applyFont="1" applyFill="1" applyBorder="1" applyAlignment="1">
      <alignment/>
    </xf>
    <xf numFmtId="0" fontId="13" fillId="2" borderId="10" xfId="0" applyFont="1" applyFill="1" applyBorder="1" applyAlignment="1">
      <alignment wrapText="1"/>
    </xf>
    <xf numFmtId="0" fontId="13" fillId="2" borderId="11" xfId="0" applyFont="1" applyFill="1" applyBorder="1" applyAlignment="1">
      <alignment wrapText="1"/>
    </xf>
    <xf numFmtId="0" fontId="13" fillId="2" borderId="6" xfId="20" applyFont="1" applyFill="1" applyBorder="1" applyAlignment="1">
      <alignment horizontal="right" wrapText="1"/>
    </xf>
    <xf numFmtId="0" fontId="3" fillId="2" borderId="12" xfId="0" applyFont="1" applyFill="1" applyBorder="1" applyAlignment="1">
      <alignment/>
    </xf>
    <xf numFmtId="0" fontId="3" fillId="2" borderId="13" xfId="0" applyFont="1" applyFill="1" applyBorder="1" applyAlignment="1">
      <alignment/>
    </xf>
    <xf numFmtId="0" fontId="14" fillId="2" borderId="0" xfId="20" applyFont="1" applyFill="1" applyAlignment="1">
      <alignment/>
    </xf>
    <xf numFmtId="0" fontId="3" fillId="2" borderId="0" xfId="0" applyFont="1" applyFill="1" applyAlignment="1" applyProtection="1">
      <alignment/>
      <protection/>
    </xf>
    <xf numFmtId="0" fontId="13" fillId="2" borderId="6" xfId="0" applyFont="1" applyFill="1" applyBorder="1" applyAlignment="1" applyProtection="1">
      <alignment vertical="top" wrapText="1"/>
      <protection/>
    </xf>
    <xf numFmtId="4" fontId="3" fillId="2" borderId="6" xfId="0" applyNumberFormat="1" applyFont="1" applyFill="1" applyBorder="1" applyAlignment="1" applyProtection="1">
      <alignment wrapText="1"/>
      <protection/>
    </xf>
    <xf numFmtId="0" fontId="13" fillId="3" borderId="14" xfId="0" applyFont="1" applyFill="1" applyBorder="1" applyAlignment="1" applyProtection="1">
      <alignment wrapText="1"/>
      <protection locked="0"/>
    </xf>
    <xf numFmtId="0" fontId="13" fillId="3" borderId="15" xfId="0" applyFont="1" applyFill="1" applyBorder="1" applyAlignment="1" applyProtection="1">
      <alignment wrapText="1"/>
      <protection locked="0"/>
    </xf>
    <xf numFmtId="4" fontId="3" fillId="2" borderId="10" xfId="0" applyNumberFormat="1" applyFont="1" applyFill="1" applyBorder="1" applyAlignment="1" applyProtection="1">
      <alignment wrapText="1"/>
      <protection/>
    </xf>
    <xf numFmtId="0" fontId="13" fillId="2" borderId="16" xfId="0" applyFont="1" applyFill="1" applyBorder="1" applyAlignment="1">
      <alignment wrapText="1"/>
    </xf>
    <xf numFmtId="0" fontId="13" fillId="2" borderId="17" xfId="0" applyFont="1" applyFill="1" applyBorder="1" applyAlignment="1">
      <alignment wrapText="1"/>
    </xf>
    <xf numFmtId="0" fontId="13" fillId="2" borderId="18" xfId="0" applyFont="1" applyFill="1" applyBorder="1" applyAlignment="1">
      <alignment wrapText="1"/>
    </xf>
    <xf numFmtId="4" fontId="3" fillId="2" borderId="19" xfId="0" applyNumberFormat="1" applyFont="1" applyFill="1" applyBorder="1" applyAlignment="1" applyProtection="1">
      <alignment wrapText="1"/>
      <protection/>
    </xf>
    <xf numFmtId="4" fontId="3" fillId="2" borderId="20" xfId="0" applyNumberFormat="1" applyFont="1" applyFill="1" applyBorder="1" applyAlignment="1" applyProtection="1">
      <alignment wrapText="1"/>
      <protection/>
    </xf>
    <xf numFmtId="4" fontId="3" fillId="3" borderId="6" xfId="0" applyNumberFormat="1" applyFont="1" applyFill="1" applyBorder="1" applyAlignment="1" applyProtection="1">
      <alignment wrapText="1"/>
      <protection locked="0"/>
    </xf>
    <xf numFmtId="4" fontId="3" fillId="3" borderId="10" xfId="0" applyNumberFormat="1" applyFont="1" applyFill="1" applyBorder="1" applyAlignment="1" applyProtection="1">
      <alignment wrapText="1"/>
      <protection locked="0"/>
    </xf>
    <xf numFmtId="4" fontId="3" fillId="3" borderId="19" xfId="0" applyNumberFormat="1" applyFont="1" applyFill="1" applyBorder="1" applyAlignment="1" applyProtection="1">
      <alignment wrapText="1"/>
      <protection locked="0"/>
    </xf>
    <xf numFmtId="4" fontId="3" fillId="3" borderId="20" xfId="0" applyNumberFormat="1" applyFont="1" applyFill="1" applyBorder="1" applyAlignment="1" applyProtection="1">
      <alignment wrapText="1"/>
      <protection locked="0"/>
    </xf>
    <xf numFmtId="4" fontId="3" fillId="3" borderId="21" xfId="0" applyNumberFormat="1" applyFont="1" applyFill="1" applyBorder="1" applyAlignment="1" applyProtection="1">
      <alignment wrapText="1"/>
      <protection locked="0"/>
    </xf>
    <xf numFmtId="4" fontId="3" fillId="3" borderId="22" xfId="0" applyNumberFormat="1" applyFont="1" applyFill="1" applyBorder="1" applyAlignment="1" applyProtection="1">
      <alignment wrapText="1"/>
      <protection locked="0"/>
    </xf>
    <xf numFmtId="4" fontId="3" fillId="3" borderId="23" xfId="0" applyNumberFormat="1" applyFont="1" applyFill="1" applyBorder="1" applyAlignment="1" applyProtection="1">
      <alignment wrapText="1"/>
      <protection locked="0"/>
    </xf>
    <xf numFmtId="0" fontId="3" fillId="2" borderId="24" xfId="0" applyFont="1" applyFill="1" applyBorder="1" applyAlignment="1">
      <alignment/>
    </xf>
    <xf numFmtId="4" fontId="13" fillId="2" borderId="6" xfId="0" applyNumberFormat="1" applyFont="1" applyFill="1" applyBorder="1" applyAlignment="1">
      <alignment wrapText="1"/>
    </xf>
    <xf numFmtId="4" fontId="13" fillId="2" borderId="10" xfId="0" applyNumberFormat="1" applyFont="1" applyFill="1" applyBorder="1" applyAlignment="1">
      <alignment wrapText="1"/>
    </xf>
    <xf numFmtId="4" fontId="13" fillId="2" borderId="19" xfId="0" applyNumberFormat="1" applyFont="1" applyFill="1" applyBorder="1" applyAlignment="1">
      <alignment wrapText="1"/>
    </xf>
    <xf numFmtId="4" fontId="13" fillId="2" borderId="20" xfId="0" applyNumberFormat="1" applyFont="1" applyFill="1" applyBorder="1" applyAlignment="1">
      <alignment wrapText="1"/>
    </xf>
    <xf numFmtId="0" fontId="3" fillId="3" borderId="6" xfId="0" applyFont="1" applyFill="1" applyBorder="1" applyAlignment="1" applyProtection="1">
      <alignment wrapText="1"/>
      <protection locked="0"/>
    </xf>
    <xf numFmtId="0" fontId="3" fillId="3" borderId="10" xfId="0" applyFont="1" applyFill="1" applyBorder="1" applyAlignment="1" applyProtection="1">
      <alignment wrapText="1"/>
      <protection locked="0"/>
    </xf>
    <xf numFmtId="0" fontId="3" fillId="3" borderId="19" xfId="0" applyFont="1" applyFill="1" applyBorder="1" applyAlignment="1" applyProtection="1">
      <alignment wrapText="1"/>
      <protection locked="0"/>
    </xf>
    <xf numFmtId="0" fontId="3" fillId="3" borderId="20" xfId="0" applyFont="1" applyFill="1" applyBorder="1" applyAlignment="1" applyProtection="1">
      <alignment wrapText="1"/>
      <protection locked="0"/>
    </xf>
    <xf numFmtId="0" fontId="3" fillId="3" borderId="21" xfId="0" applyFont="1" applyFill="1" applyBorder="1" applyAlignment="1" applyProtection="1">
      <alignment wrapText="1"/>
      <protection locked="0"/>
    </xf>
    <xf numFmtId="0" fontId="3" fillId="3" borderId="22" xfId="0" applyFont="1" applyFill="1" applyBorder="1" applyAlignment="1" applyProtection="1">
      <alignment wrapText="1"/>
      <protection locked="0"/>
    </xf>
    <xf numFmtId="0" fontId="3" fillId="3" borderId="23" xfId="0" applyFont="1" applyFill="1" applyBorder="1" applyAlignment="1" applyProtection="1">
      <alignment wrapText="1"/>
      <protection locked="0"/>
    </xf>
    <xf numFmtId="0" fontId="3" fillId="2" borderId="0" xfId="0" applyFont="1" applyFill="1" applyBorder="1" applyAlignment="1">
      <alignment wrapText="1"/>
    </xf>
    <xf numFmtId="0" fontId="12" fillId="2" borderId="0" xfId="0" applyFont="1" applyFill="1" applyBorder="1" applyAlignment="1">
      <alignment/>
    </xf>
    <xf numFmtId="0" fontId="3" fillId="2" borderId="10" xfId="0" applyFont="1" applyFill="1" applyBorder="1" applyAlignment="1">
      <alignment vertical="top" wrapText="1"/>
    </xf>
    <xf numFmtId="0" fontId="13" fillId="2" borderId="6" xfId="0" applyFont="1" applyFill="1" applyBorder="1" applyAlignment="1">
      <alignment vertical="top" wrapText="1"/>
    </xf>
    <xf numFmtId="0" fontId="16" fillId="2" borderId="6" xfId="20" applyFont="1" applyFill="1" applyBorder="1" applyAlignment="1">
      <alignment horizontal="right" vertical="top" wrapText="1"/>
    </xf>
    <xf numFmtId="0" fontId="13" fillId="2" borderId="11" xfId="0" applyFont="1" applyFill="1" applyBorder="1" applyAlignment="1">
      <alignment vertical="top" wrapText="1"/>
    </xf>
    <xf numFmtId="0" fontId="3" fillId="2" borderId="10" xfId="0" applyFont="1" applyFill="1" applyBorder="1" applyAlignment="1">
      <alignment vertical="top"/>
    </xf>
    <xf numFmtId="0" fontId="3" fillId="2" borderId="6" xfId="0" applyFont="1" applyFill="1" applyBorder="1" applyAlignment="1">
      <alignment horizontal="left" vertical="top" wrapText="1"/>
    </xf>
    <xf numFmtId="0" fontId="3" fillId="3" borderId="6" xfId="0" applyFont="1" applyFill="1" applyBorder="1" applyAlignment="1" applyProtection="1">
      <alignment vertical="top" wrapText="1"/>
      <protection locked="0"/>
    </xf>
    <xf numFmtId="0" fontId="10" fillId="2" borderId="0" xfId="0" applyFont="1" applyFill="1" applyBorder="1" applyAlignment="1" applyProtection="1">
      <alignment wrapText="1"/>
      <protection/>
    </xf>
    <xf numFmtId="0" fontId="13" fillId="2" borderId="25" xfId="0" applyFont="1" applyFill="1" applyBorder="1" applyAlignment="1">
      <alignment vertical="top" wrapText="1"/>
    </xf>
    <xf numFmtId="0" fontId="3" fillId="2" borderId="0" xfId="0" applyFont="1" applyFill="1" applyBorder="1" applyAlignment="1" applyProtection="1">
      <alignment/>
      <protection/>
    </xf>
    <xf numFmtId="0" fontId="12" fillId="2" borderId="0" xfId="0" applyFont="1" applyFill="1" applyBorder="1" applyAlignment="1" applyProtection="1">
      <alignment/>
      <protection/>
    </xf>
    <xf numFmtId="0" fontId="3" fillId="2" borderId="6" xfId="0" applyFont="1" applyFill="1" applyBorder="1" applyAlignment="1" applyProtection="1">
      <alignment horizontal="center"/>
      <protection/>
    </xf>
    <xf numFmtId="0" fontId="3" fillId="2" borderId="6" xfId="0" applyFont="1" applyFill="1" applyBorder="1" applyAlignment="1" applyProtection="1">
      <alignment horizontal="center" wrapText="1"/>
      <protection/>
    </xf>
    <xf numFmtId="0" fontId="3" fillId="2" borderId="6" xfId="0" applyFont="1" applyFill="1" applyBorder="1" applyAlignment="1" applyProtection="1">
      <alignment vertical="top"/>
      <protection/>
    </xf>
    <xf numFmtId="0" fontId="3" fillId="2" borderId="0" xfId="0" applyFont="1" applyFill="1" applyAlignment="1" applyProtection="1">
      <alignment/>
      <protection/>
    </xf>
    <xf numFmtId="0" fontId="3" fillId="2" borderId="10" xfId="0" applyFont="1" applyFill="1" applyBorder="1" applyAlignment="1" applyProtection="1">
      <alignment horizontal="center" wrapText="1"/>
      <protection/>
    </xf>
    <xf numFmtId="0" fontId="3" fillId="2" borderId="16" xfId="0" applyFont="1" applyFill="1" applyBorder="1" applyAlignment="1" applyProtection="1">
      <alignment horizontal="center" wrapText="1"/>
      <protection/>
    </xf>
    <xf numFmtId="0" fontId="3" fillId="2" borderId="17" xfId="0" applyFont="1" applyFill="1" applyBorder="1" applyAlignment="1" applyProtection="1">
      <alignment horizontal="center" wrapText="1"/>
      <protection/>
    </xf>
    <xf numFmtId="0" fontId="12" fillId="2" borderId="0" xfId="0" applyFont="1" applyFill="1" applyBorder="1" applyAlignment="1" applyProtection="1">
      <alignment/>
      <protection/>
    </xf>
    <xf numFmtId="0" fontId="3" fillId="2" borderId="0" xfId="0" applyFont="1" applyFill="1" applyAlignment="1" applyProtection="1">
      <alignment/>
      <protection/>
    </xf>
    <xf numFmtId="0" fontId="3" fillId="2" borderId="0" xfId="0" applyFont="1" applyFill="1" applyAlignment="1" applyProtection="1">
      <alignment horizontal="left"/>
      <protection/>
    </xf>
    <xf numFmtId="0" fontId="3" fillId="2" borderId="14" xfId="0" applyFont="1" applyFill="1" applyBorder="1" applyAlignment="1" applyProtection="1">
      <alignment horizontal="center" vertical="top"/>
      <protection/>
    </xf>
    <xf numFmtId="0" fontId="3" fillId="2" borderId="6" xfId="0" applyFont="1" applyFill="1" applyBorder="1" applyAlignment="1" applyProtection="1">
      <alignment horizontal="center" vertical="top" wrapText="1"/>
      <protection/>
    </xf>
    <xf numFmtId="0" fontId="3" fillId="2" borderId="6" xfId="0" applyFont="1" applyFill="1" applyBorder="1" applyAlignment="1" applyProtection="1">
      <alignment vertical="top"/>
      <protection/>
    </xf>
    <xf numFmtId="0" fontId="13" fillId="2" borderId="6" xfId="0" applyFont="1" applyFill="1" applyBorder="1" applyAlignment="1" applyProtection="1">
      <alignment vertical="top" wrapText="1"/>
      <protection/>
    </xf>
    <xf numFmtId="0" fontId="3" fillId="2" borderId="0" xfId="0" applyFont="1" applyFill="1" applyAlignment="1" applyProtection="1">
      <alignment vertical="top"/>
      <protection/>
    </xf>
    <xf numFmtId="0" fontId="10" fillId="2" borderId="0" xfId="0" applyFont="1" applyFill="1" applyAlignment="1" applyProtection="1">
      <alignment wrapText="1"/>
      <protection/>
    </xf>
    <xf numFmtId="0" fontId="3" fillId="2" borderId="0" xfId="0" applyFont="1" applyFill="1" applyAlignment="1" applyProtection="1">
      <alignment/>
      <protection/>
    </xf>
    <xf numFmtId="0" fontId="3" fillId="2" borderId="6" xfId="0" applyFont="1" applyFill="1" applyBorder="1" applyAlignment="1" applyProtection="1">
      <alignment/>
      <protection/>
    </xf>
    <xf numFmtId="0" fontId="13" fillId="2" borderId="8" xfId="0" applyFont="1" applyFill="1" applyBorder="1" applyAlignment="1" applyProtection="1">
      <alignment horizontal="center" vertical="top" wrapText="1"/>
      <protection/>
    </xf>
    <xf numFmtId="0" fontId="13" fillId="2" borderId="15" xfId="0" applyFont="1" applyFill="1" applyBorder="1" applyAlignment="1" applyProtection="1">
      <alignment horizontal="center" vertical="top" wrapText="1"/>
      <protection/>
    </xf>
    <xf numFmtId="0" fontId="13" fillId="2" borderId="6" xfId="0" applyFont="1" applyFill="1" applyBorder="1" applyAlignment="1" applyProtection="1">
      <alignment wrapText="1"/>
      <protection/>
    </xf>
    <xf numFmtId="0" fontId="13" fillId="3" borderId="6" xfId="0" applyFont="1" applyFill="1" applyBorder="1" applyAlignment="1" applyProtection="1">
      <alignment horizontal="left" vertical="top" wrapText="1"/>
      <protection locked="0"/>
    </xf>
    <xf numFmtId="0" fontId="3" fillId="2" borderId="10" xfId="0" applyFont="1" applyFill="1" applyBorder="1" applyAlignment="1" applyProtection="1">
      <alignment/>
      <protection/>
    </xf>
    <xf numFmtId="0" fontId="3" fillId="2" borderId="26" xfId="0" applyFont="1" applyFill="1" applyBorder="1" applyAlignment="1" applyProtection="1">
      <alignment/>
      <protection/>
    </xf>
    <xf numFmtId="0" fontId="3" fillId="2" borderId="11" xfId="0" applyFont="1" applyFill="1" applyBorder="1" applyAlignment="1" applyProtection="1">
      <alignment/>
      <protection/>
    </xf>
    <xf numFmtId="0" fontId="3" fillId="2" borderId="6" xfId="0" applyFont="1" applyFill="1" applyBorder="1" applyAlignment="1" applyProtection="1">
      <alignment vertical="top" wrapText="1"/>
      <protection/>
    </xf>
    <xf numFmtId="4" fontId="3" fillId="2" borderId="11" xfId="0" applyNumberFormat="1" applyFont="1" applyFill="1" applyBorder="1" applyAlignment="1" applyProtection="1">
      <alignment/>
      <protection/>
    </xf>
    <xf numFmtId="0" fontId="13" fillId="2" borderId="6" xfId="0" applyFont="1" applyFill="1" applyBorder="1" applyAlignment="1" applyProtection="1">
      <alignment horizontal="left" vertical="top" wrapText="1"/>
      <protection/>
    </xf>
    <xf numFmtId="0" fontId="3" fillId="2" borderId="0" xfId="0" applyFont="1" applyFill="1" applyBorder="1" applyAlignment="1" applyProtection="1">
      <alignment vertical="top"/>
      <protection/>
    </xf>
    <xf numFmtId="0" fontId="10" fillId="2" borderId="0" xfId="0" applyFont="1" applyFill="1" applyBorder="1" applyAlignment="1" applyProtection="1">
      <alignment vertical="top" wrapText="1"/>
      <protection/>
    </xf>
    <xf numFmtId="0" fontId="10" fillId="2" borderId="27" xfId="0" applyFont="1" applyFill="1" applyBorder="1" applyAlignment="1" applyProtection="1">
      <alignment vertical="top" wrapText="1"/>
      <protection/>
    </xf>
    <xf numFmtId="0" fontId="13" fillId="2" borderId="6" xfId="0" applyFont="1" applyFill="1" applyBorder="1" applyAlignment="1" applyProtection="1">
      <alignment horizontal="center" vertical="top" wrapText="1"/>
      <protection/>
    </xf>
    <xf numFmtId="0" fontId="3" fillId="2" borderId="6" xfId="0" applyFont="1" applyFill="1" applyBorder="1" applyAlignment="1" applyProtection="1">
      <alignment horizontal="center" vertical="top"/>
      <protection/>
    </xf>
    <xf numFmtId="0" fontId="13" fillId="2" borderId="6" xfId="0" applyFont="1" applyFill="1" applyBorder="1" applyAlignment="1" applyProtection="1">
      <alignment horizontal="left" vertical="top"/>
      <protection/>
    </xf>
    <xf numFmtId="0" fontId="13" fillId="2" borderId="6" xfId="0" applyFont="1" applyFill="1" applyBorder="1" applyAlignment="1" applyProtection="1">
      <alignment horizontal="right" vertical="top"/>
      <protection/>
    </xf>
    <xf numFmtId="49" fontId="3" fillId="2" borderId="0" xfId="0" applyNumberFormat="1" applyFont="1" applyFill="1" applyAlignment="1" applyProtection="1">
      <alignment horizontal="right"/>
      <protection/>
    </xf>
    <xf numFmtId="3" fontId="3" fillId="2" borderId="6" xfId="0" applyNumberFormat="1" applyFont="1" applyFill="1" applyBorder="1" applyAlignment="1" applyProtection="1">
      <alignment horizontal="right" vertical="top"/>
      <protection/>
    </xf>
    <xf numFmtId="4" fontId="21" fillId="3" borderId="6" xfId="0" applyNumberFormat="1" applyFont="1" applyFill="1" applyBorder="1" applyAlignment="1" applyProtection="1">
      <alignment vertical="top" wrapText="1"/>
      <protection locked="0"/>
    </xf>
    <xf numFmtId="0" fontId="21" fillId="3" borderId="6" xfId="0" applyFont="1" applyFill="1" applyBorder="1" applyAlignment="1" applyProtection="1">
      <alignment vertical="top" wrapText="1"/>
      <protection locked="0"/>
    </xf>
    <xf numFmtId="4" fontId="3" fillId="2" borderId="6" xfId="0" applyNumberFormat="1" applyFont="1" applyFill="1" applyBorder="1" applyAlignment="1" applyProtection="1">
      <alignment vertical="top" wrapText="1"/>
      <protection/>
    </xf>
    <xf numFmtId="4" fontId="13" fillId="2" borderId="6" xfId="0" applyNumberFormat="1" applyFont="1" applyFill="1" applyBorder="1" applyAlignment="1" applyProtection="1">
      <alignment horizontal="right" vertical="top" wrapText="1"/>
      <protection/>
    </xf>
    <xf numFmtId="4" fontId="3" fillId="2" borderId="6" xfId="0" applyNumberFormat="1" applyFont="1" applyFill="1" applyBorder="1" applyAlignment="1" applyProtection="1">
      <alignment horizontal="right" vertical="top" wrapText="1"/>
      <protection/>
    </xf>
    <xf numFmtId="4" fontId="13" fillId="2" borderId="6" xfId="0" applyNumberFormat="1" applyFont="1" applyFill="1" applyBorder="1" applyAlignment="1" applyProtection="1">
      <alignment horizontal="right" vertical="top"/>
      <protection/>
    </xf>
    <xf numFmtId="0" fontId="13" fillId="3" borderId="6" xfId="0" applyFont="1" applyFill="1" applyBorder="1" applyAlignment="1" applyProtection="1">
      <alignment vertical="top" wrapText="1"/>
      <protection locked="0"/>
    </xf>
    <xf numFmtId="0" fontId="14" fillId="2" borderId="0" xfId="20" applyFont="1" applyFill="1" applyAlignment="1" applyProtection="1">
      <alignment horizontal="right" vertical="center"/>
      <protection/>
    </xf>
    <xf numFmtId="3" fontId="13" fillId="3" borderId="6" xfId="0" applyNumberFormat="1" applyFont="1" applyFill="1" applyBorder="1" applyAlignment="1" applyProtection="1">
      <alignment horizontal="right" vertical="top"/>
      <protection locked="0"/>
    </xf>
    <xf numFmtId="0" fontId="13" fillId="3" borderId="6" xfId="0" applyFont="1" applyFill="1" applyBorder="1" applyAlignment="1" applyProtection="1">
      <alignment horizontal="right" vertical="top"/>
      <protection locked="0"/>
    </xf>
    <xf numFmtId="0" fontId="0" fillId="0" borderId="0" xfId="0" applyAlignment="1">
      <alignment horizontal="right" vertical="center"/>
    </xf>
    <xf numFmtId="0" fontId="0" fillId="0" borderId="0" xfId="0" applyFont="1" applyFill="1" applyBorder="1" applyAlignment="1">
      <alignment vertical="top"/>
    </xf>
    <xf numFmtId="0" fontId="0" fillId="2" borderId="0" xfId="0" applyFont="1" applyFill="1" applyAlignment="1" applyProtection="1">
      <alignment/>
      <protection/>
    </xf>
    <xf numFmtId="0" fontId="5" fillId="2" borderId="0" xfId="0" applyFont="1" applyFill="1" applyAlignment="1" applyProtection="1">
      <alignment/>
      <protection/>
    </xf>
    <xf numFmtId="0" fontId="5" fillId="2" borderId="0" xfId="0" applyFont="1" applyFill="1" applyAlignment="1" applyProtection="1">
      <alignment/>
      <protection/>
    </xf>
    <xf numFmtId="0" fontId="6" fillId="2" borderId="0" xfId="0" applyFont="1" applyFill="1" applyAlignment="1" applyProtection="1">
      <alignment/>
      <protection/>
    </xf>
    <xf numFmtId="0" fontId="8" fillId="2" borderId="0" xfId="0" applyFont="1" applyFill="1" applyAlignment="1" applyProtection="1">
      <alignment/>
      <protection/>
    </xf>
    <xf numFmtId="0" fontId="5" fillId="2" borderId="6" xfId="0" applyFont="1" applyFill="1" applyBorder="1" applyAlignment="1" applyProtection="1">
      <alignment/>
      <protection/>
    </xf>
    <xf numFmtId="0" fontId="7" fillId="2" borderId="6" xfId="0" applyFont="1" applyFill="1" applyBorder="1" applyAlignment="1" applyProtection="1">
      <alignment vertical="top" wrapText="1"/>
      <protection/>
    </xf>
    <xf numFmtId="0" fontId="5" fillId="2" borderId="6" xfId="0" applyFont="1" applyFill="1" applyBorder="1" applyAlignment="1" applyProtection="1">
      <alignment vertical="top" wrapText="1"/>
      <protection/>
    </xf>
    <xf numFmtId="2" fontId="5" fillId="2" borderId="6" xfId="0" applyNumberFormat="1" applyFont="1" applyFill="1" applyBorder="1" applyAlignment="1" applyProtection="1">
      <alignment wrapText="1"/>
      <protection/>
    </xf>
    <xf numFmtId="2" fontId="5" fillId="2" borderId="6" xfId="0" applyNumberFormat="1" applyFont="1" applyFill="1" applyBorder="1" applyAlignment="1" applyProtection="1">
      <alignment vertical="top" wrapText="1"/>
      <protection/>
    </xf>
    <xf numFmtId="2" fontId="7" fillId="2" borderId="6" xfId="0" applyNumberFormat="1" applyFont="1" applyFill="1" applyBorder="1" applyAlignment="1" applyProtection="1">
      <alignment wrapText="1"/>
      <protection/>
    </xf>
    <xf numFmtId="2" fontId="5" fillId="0" borderId="0" xfId="0" applyNumberFormat="1" applyFont="1" applyAlignment="1">
      <alignment/>
    </xf>
    <xf numFmtId="0" fontId="5" fillId="0" borderId="0" xfId="0" applyFont="1" applyBorder="1" applyAlignment="1">
      <alignment/>
    </xf>
    <xf numFmtId="0" fontId="5" fillId="0" borderId="0" xfId="0" applyFont="1" applyFill="1" applyBorder="1" applyAlignment="1">
      <alignment/>
    </xf>
    <xf numFmtId="2" fontId="8" fillId="2" borderId="6" xfId="0" applyNumberFormat="1" applyFont="1" applyFill="1" applyBorder="1" applyAlignment="1" applyProtection="1">
      <alignment wrapText="1"/>
      <protection/>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Border="1" applyAlignment="1" applyProtection="1">
      <alignment/>
      <protection/>
    </xf>
    <xf numFmtId="0" fontId="0" fillId="2" borderId="0" xfId="0" applyFont="1" applyFill="1" applyBorder="1" applyAlignment="1">
      <alignment/>
    </xf>
    <xf numFmtId="0" fontId="0" fillId="2" borderId="0" xfId="0" applyFont="1" applyFill="1" applyBorder="1" applyAlignment="1" applyProtection="1">
      <alignment vertical="top" wrapText="1"/>
      <protection/>
    </xf>
    <xf numFmtId="2" fontId="0" fillId="2" borderId="0" xfId="0" applyNumberFormat="1" applyFont="1" applyFill="1" applyBorder="1" applyAlignment="1" applyProtection="1">
      <alignment wrapText="1"/>
      <protection/>
    </xf>
    <xf numFmtId="0" fontId="11" fillId="2" borderId="0" xfId="0" applyFont="1" applyFill="1" applyBorder="1" applyAlignment="1" applyProtection="1">
      <alignment wrapText="1"/>
      <protection/>
    </xf>
    <xf numFmtId="2" fontId="0" fillId="2" borderId="0" xfId="0" applyNumberFormat="1" applyFont="1" applyFill="1" applyBorder="1" applyAlignment="1" applyProtection="1">
      <alignment wrapText="1"/>
      <protection/>
    </xf>
    <xf numFmtId="2" fontId="23" fillId="2" borderId="0" xfId="0" applyNumberFormat="1" applyFont="1" applyFill="1" applyBorder="1" applyAlignment="1" applyProtection="1">
      <alignment wrapText="1"/>
      <protection/>
    </xf>
    <xf numFmtId="0" fontId="0" fillId="2" borderId="0" xfId="0" applyFont="1" applyFill="1" applyBorder="1" applyAlignment="1" applyProtection="1">
      <alignment/>
      <protection/>
    </xf>
    <xf numFmtId="0" fontId="13" fillId="2" borderId="6" xfId="0" applyFont="1" applyFill="1" applyBorder="1" applyAlignment="1" applyProtection="1">
      <alignment horizontal="center" wrapText="1"/>
      <protection/>
    </xf>
    <xf numFmtId="0" fontId="0" fillId="2" borderId="0" xfId="0" applyFont="1" applyFill="1" applyAlignment="1">
      <alignment/>
    </xf>
    <xf numFmtId="0" fontId="24" fillId="2" borderId="0" xfId="0" applyFont="1" applyFill="1" applyBorder="1" applyAlignment="1" applyProtection="1">
      <alignment vertical="top"/>
      <protection/>
    </xf>
    <xf numFmtId="0" fontId="0" fillId="2" borderId="0" xfId="0" applyFont="1" applyFill="1" applyBorder="1" applyAlignment="1">
      <alignment/>
    </xf>
    <xf numFmtId="0" fontId="7" fillId="0" borderId="6" xfId="0" applyFont="1" applyBorder="1" applyAlignment="1">
      <alignment horizontal="justify" vertical="top" wrapText="1"/>
    </xf>
    <xf numFmtId="0" fontId="7" fillId="0" borderId="11" xfId="0" applyFont="1" applyBorder="1" applyAlignment="1">
      <alignment horizontal="justify" vertical="top" wrapText="1"/>
    </xf>
    <xf numFmtId="0" fontId="5" fillId="0" borderId="9" xfId="0" applyFont="1" applyBorder="1" applyAlignment="1">
      <alignment horizontal="justify" vertical="top" wrapText="1"/>
    </xf>
    <xf numFmtId="0" fontId="5" fillId="0" borderId="28" xfId="0" applyFont="1" applyBorder="1" applyAlignment="1">
      <alignment horizontal="justify" vertical="top" wrapText="1"/>
    </xf>
    <xf numFmtId="0" fontId="5" fillId="0" borderId="29" xfId="0" applyFont="1" applyBorder="1" applyAlignment="1">
      <alignment horizontal="justify" vertical="top" wrapText="1"/>
    </xf>
    <xf numFmtId="0" fontId="5" fillId="0" borderId="11" xfId="0" applyFont="1" applyBorder="1" applyAlignment="1">
      <alignment horizontal="justify" vertical="top" wrapText="1"/>
    </xf>
    <xf numFmtId="0" fontId="7" fillId="0" borderId="9" xfId="0" applyFont="1" applyBorder="1" applyAlignment="1">
      <alignment horizontal="justify" vertical="top" wrapText="1"/>
    </xf>
    <xf numFmtId="0" fontId="7" fillId="0" borderId="10" xfId="0" applyFont="1" applyBorder="1" applyAlignment="1">
      <alignment horizontal="justify" vertical="top" wrapText="1"/>
    </xf>
    <xf numFmtId="0" fontId="7" fillId="0" borderId="30" xfId="0" applyFont="1" applyFill="1" applyBorder="1" applyAlignment="1">
      <alignment horizontal="center" vertical="top" wrapText="1"/>
    </xf>
    <xf numFmtId="0" fontId="7" fillId="0" borderId="30" xfId="0" applyFont="1" applyFill="1" applyBorder="1" applyAlignment="1">
      <alignment vertical="top" wrapText="1"/>
    </xf>
    <xf numFmtId="0" fontId="7" fillId="0" borderId="30" xfId="0" applyFont="1" applyFill="1" applyBorder="1" applyAlignment="1">
      <alignment vertical="top"/>
    </xf>
    <xf numFmtId="0" fontId="7" fillId="0" borderId="30" xfId="0" applyFont="1" applyBorder="1" applyAlignment="1">
      <alignment horizontal="center" vertical="top"/>
    </xf>
    <xf numFmtId="0" fontId="3" fillId="0" borderId="30" xfId="0" applyFont="1" applyFill="1" applyBorder="1" applyAlignment="1">
      <alignment horizontal="center" vertical="top" wrapText="1"/>
    </xf>
    <xf numFmtId="0" fontId="7" fillId="0" borderId="30" xfId="0" applyFont="1" applyFill="1" applyBorder="1" applyAlignment="1">
      <alignment horizontal="center" vertical="top"/>
    </xf>
    <xf numFmtId="2" fontId="7" fillId="3" borderId="6" xfId="0" applyNumberFormat="1" applyFont="1" applyFill="1" applyBorder="1" applyAlignment="1" applyProtection="1">
      <alignment wrapText="1"/>
      <protection locked="0"/>
    </xf>
    <xf numFmtId="2" fontId="5" fillId="3" borderId="6" xfId="0" applyNumberFormat="1" applyFont="1" applyFill="1" applyBorder="1" applyAlignment="1" applyProtection="1">
      <alignment wrapText="1"/>
      <protection locked="0"/>
    </xf>
    <xf numFmtId="2" fontId="0" fillId="0" borderId="31" xfId="0" applyNumberFormat="1" applyBorder="1" applyAlignment="1">
      <alignment horizontal="right" wrapText="1"/>
    </xf>
    <xf numFmtId="0" fontId="0" fillId="2" borderId="0" xfId="0" applyFill="1" applyAlignment="1">
      <alignment wrapText="1"/>
    </xf>
    <xf numFmtId="0" fontId="3" fillId="2" borderId="10" xfId="0" applyFont="1" applyFill="1" applyBorder="1" applyAlignment="1" applyProtection="1">
      <alignment vertical="top"/>
      <protection/>
    </xf>
    <xf numFmtId="168" fontId="26" fillId="0" borderId="0" xfId="22" applyFont="1" applyFill="1">
      <alignment/>
      <protection/>
    </xf>
    <xf numFmtId="168" fontId="0" fillId="0" borderId="0" xfId="22" applyFont="1" applyFill="1" applyAlignment="1">
      <alignment/>
      <protection/>
    </xf>
    <xf numFmtId="169" fontId="11" fillId="0" borderId="0" xfId="22" applyNumberFormat="1" applyFont="1" applyFill="1">
      <alignment/>
      <protection/>
    </xf>
    <xf numFmtId="170" fontId="11" fillId="0" borderId="0" xfId="25" applyNumberFormat="1" applyFont="1" applyFill="1" applyAlignment="1">
      <alignment horizontal="right"/>
    </xf>
    <xf numFmtId="170" fontId="11" fillId="0" borderId="0" xfId="25" applyNumberFormat="1" applyFont="1" applyFill="1" applyAlignment="1">
      <alignment/>
    </xf>
    <xf numFmtId="0" fontId="0" fillId="0" borderId="0" xfId="0" applyFont="1" applyAlignment="1">
      <alignment/>
    </xf>
    <xf numFmtId="0" fontId="0" fillId="0" borderId="0" xfId="0" applyFont="1" applyAlignment="1">
      <alignment/>
    </xf>
    <xf numFmtId="170" fontId="5" fillId="2" borderId="6" xfId="0" applyNumberFormat="1" applyFont="1" applyFill="1" applyBorder="1" applyAlignment="1">
      <alignment horizontal="right" vertical="center" wrapText="1"/>
    </xf>
    <xf numFmtId="0" fontId="11" fillId="0" borderId="0" xfId="0" applyFont="1" applyAlignment="1">
      <alignment/>
    </xf>
    <xf numFmtId="1" fontId="7" fillId="4" borderId="30" xfId="0" applyNumberFormat="1" applyFont="1" applyFill="1" applyBorder="1" applyAlignment="1">
      <alignment horizontal="center"/>
    </xf>
    <xf numFmtId="0" fontId="0" fillId="0" borderId="0" xfId="0" applyAlignment="1">
      <alignment/>
    </xf>
    <xf numFmtId="0" fontId="13" fillId="2" borderId="10" xfId="0" applyFont="1" applyFill="1" applyBorder="1" applyAlignment="1" applyProtection="1">
      <alignment vertical="top" wrapText="1"/>
      <protection/>
    </xf>
    <xf numFmtId="0" fontId="13" fillId="2" borderId="9" xfId="0" applyFont="1" applyFill="1" applyBorder="1" applyAlignment="1" applyProtection="1">
      <alignment vertical="top" wrapText="1"/>
      <protection/>
    </xf>
    <xf numFmtId="2" fontId="0" fillId="0" borderId="6" xfId="23" applyNumberFormat="1" applyFont="1" applyFill="1" applyBorder="1" applyAlignment="1" applyProtection="1">
      <alignment wrapText="1"/>
      <protection locked="0"/>
    </xf>
    <xf numFmtId="2" fontId="9" fillId="2" borderId="6" xfId="0" applyNumberFormat="1" applyFont="1" applyFill="1" applyBorder="1" applyAlignment="1" applyProtection="1">
      <alignment horizontal="center" wrapText="1"/>
      <protection/>
    </xf>
    <xf numFmtId="2" fontId="8" fillId="3" borderId="6" xfId="0" applyNumberFormat="1" applyFont="1" applyFill="1" applyBorder="1" applyAlignment="1" applyProtection="1">
      <alignment wrapText="1"/>
      <protection locked="0"/>
    </xf>
    <xf numFmtId="0" fontId="16" fillId="2" borderId="6" xfId="20" applyFont="1" applyFill="1" applyBorder="1" applyAlignment="1" applyProtection="1">
      <alignment vertical="top" wrapText="1"/>
      <protection/>
    </xf>
    <xf numFmtId="0" fontId="13" fillId="2" borderId="19" xfId="0" applyFont="1" applyFill="1" applyBorder="1" applyAlignment="1" applyProtection="1">
      <alignment vertical="top" wrapText="1"/>
      <protection/>
    </xf>
    <xf numFmtId="0" fontId="3" fillId="0" borderId="0" xfId="0" applyFont="1" applyAlignment="1">
      <alignment/>
    </xf>
    <xf numFmtId="0" fontId="3" fillId="0" borderId="0" xfId="0" applyFont="1" applyBorder="1" applyAlignment="1">
      <alignment/>
    </xf>
    <xf numFmtId="4" fontId="3" fillId="0" borderId="6" xfId="0" applyNumberFormat="1" applyFont="1" applyFill="1" applyBorder="1" applyAlignment="1" applyProtection="1">
      <alignment wrapText="1"/>
      <protection locked="0"/>
    </xf>
    <xf numFmtId="4" fontId="3" fillId="0" borderId="6" xfId="0" applyNumberFormat="1" applyFont="1" applyFill="1" applyBorder="1" applyAlignment="1" applyProtection="1">
      <alignment wrapText="1"/>
      <protection/>
    </xf>
    <xf numFmtId="4" fontId="3" fillId="0" borderId="22" xfId="0" applyNumberFormat="1" applyFont="1" applyFill="1" applyBorder="1" applyAlignment="1" applyProtection="1">
      <alignment wrapText="1"/>
      <protection locked="0"/>
    </xf>
    <xf numFmtId="0" fontId="3" fillId="0" borderId="6" xfId="0" applyFont="1" applyFill="1" applyBorder="1" applyAlignment="1" applyProtection="1">
      <alignment wrapText="1"/>
      <protection locked="0"/>
    </xf>
    <xf numFmtId="0" fontId="3" fillId="0" borderId="22" xfId="0" applyFont="1" applyFill="1" applyBorder="1" applyAlignment="1" applyProtection="1">
      <alignment wrapText="1"/>
      <protection locked="0"/>
    </xf>
    <xf numFmtId="0" fontId="13" fillId="2" borderId="26" xfId="0" applyFont="1" applyFill="1" applyBorder="1" applyAlignment="1">
      <alignment wrapText="1"/>
    </xf>
    <xf numFmtId="4" fontId="3" fillId="2" borderId="26" xfId="0" applyNumberFormat="1" applyFont="1" applyFill="1" applyBorder="1" applyAlignment="1" applyProtection="1">
      <alignment wrapText="1"/>
      <protection/>
    </xf>
    <xf numFmtId="0" fontId="13" fillId="0" borderId="0" xfId="0" applyFont="1" applyFill="1" applyBorder="1" applyAlignment="1">
      <alignment wrapText="1"/>
    </xf>
    <xf numFmtId="4" fontId="3" fillId="0" borderId="0" xfId="0" applyNumberFormat="1" applyFont="1" applyFill="1" applyBorder="1" applyAlignment="1" applyProtection="1">
      <alignment wrapText="1"/>
      <protection locked="0"/>
    </xf>
    <xf numFmtId="4" fontId="3" fillId="0" borderId="0" xfId="0" applyNumberFormat="1" applyFont="1" applyFill="1" applyBorder="1" applyAlignment="1" applyProtection="1">
      <alignment wrapText="1"/>
      <protection/>
    </xf>
    <xf numFmtId="4" fontId="13" fillId="0" borderId="0" xfId="0" applyNumberFormat="1" applyFont="1" applyFill="1" applyBorder="1" applyAlignment="1">
      <alignment wrapText="1"/>
    </xf>
    <xf numFmtId="0" fontId="3" fillId="0" borderId="0" xfId="0" applyFont="1" applyFill="1" applyBorder="1" applyAlignment="1" applyProtection="1">
      <alignment wrapText="1"/>
      <protection locked="0"/>
    </xf>
    <xf numFmtId="1" fontId="7" fillId="2" borderId="6" xfId="0" applyNumberFormat="1" applyFont="1" applyFill="1" applyBorder="1" applyAlignment="1" applyProtection="1">
      <alignment wrapText="1"/>
      <protection/>
    </xf>
    <xf numFmtId="1" fontId="9" fillId="2" borderId="6" xfId="0" applyNumberFormat="1" applyFont="1" applyFill="1" applyBorder="1" applyAlignment="1" applyProtection="1">
      <alignment wrapText="1"/>
      <protection/>
    </xf>
    <xf numFmtId="2" fontId="0" fillId="0" borderId="0" xfId="0" applyNumberFormat="1" applyAlignment="1">
      <alignment horizontal="left"/>
    </xf>
    <xf numFmtId="171" fontId="3" fillId="2" borderId="11" xfId="0" applyNumberFormat="1" applyFont="1" applyFill="1" applyBorder="1" applyAlignment="1">
      <alignment vertical="top" wrapText="1"/>
    </xf>
    <xf numFmtId="171" fontId="11" fillId="0" borderId="0" xfId="0" applyNumberFormat="1" applyFont="1" applyAlignment="1">
      <alignment horizontal="left"/>
    </xf>
    <xf numFmtId="170" fontId="3" fillId="0" borderId="0" xfId="0" applyNumberFormat="1" applyFont="1" applyFill="1" applyBorder="1" applyAlignment="1">
      <alignment/>
    </xf>
    <xf numFmtId="0" fontId="0" fillId="0" borderId="0" xfId="0" applyBorder="1" applyAlignment="1">
      <alignment horizontal="center"/>
    </xf>
    <xf numFmtId="167" fontId="0" fillId="0" borderId="0" xfId="15" applyNumberFormat="1" applyBorder="1" applyAlignment="1">
      <alignment/>
    </xf>
    <xf numFmtId="170" fontId="3" fillId="0" borderId="0" xfId="0" applyNumberFormat="1" applyFont="1" applyBorder="1" applyAlignment="1">
      <alignment/>
    </xf>
    <xf numFmtId="167" fontId="0" fillId="0" borderId="0" xfId="0" applyNumberFormat="1" applyBorder="1" applyAlignment="1">
      <alignment/>
    </xf>
    <xf numFmtId="179" fontId="3" fillId="0" borderId="0" xfId="15" applyNumberFormat="1" applyFont="1" applyFill="1" applyBorder="1" applyAlignment="1">
      <alignment/>
    </xf>
    <xf numFmtId="0" fontId="11" fillId="0" borderId="0" xfId="0" applyFont="1" applyBorder="1" applyAlignment="1">
      <alignment horizontal="justify" vertical="top" wrapText="1"/>
    </xf>
    <xf numFmtId="184" fontId="0" fillId="0" borderId="0" xfId="0" applyNumberFormat="1" applyBorder="1" applyAlignment="1">
      <alignment/>
    </xf>
    <xf numFmtId="0" fontId="11" fillId="0" borderId="0" xfId="0" applyFont="1" applyBorder="1" applyAlignment="1">
      <alignment horizontal="left" vertical="top" wrapText="1"/>
    </xf>
    <xf numFmtId="0" fontId="11" fillId="0" borderId="0" xfId="0" applyFont="1" applyFill="1" applyBorder="1" applyAlignment="1">
      <alignment horizontal="justify" vertical="top" wrapText="1"/>
    </xf>
    <xf numFmtId="2" fontId="10" fillId="2" borderId="0" xfId="0" applyNumberFormat="1" applyFont="1" applyFill="1" applyBorder="1" applyAlignment="1" applyProtection="1">
      <alignment wrapText="1"/>
      <protection/>
    </xf>
    <xf numFmtId="171" fontId="10" fillId="2" borderId="0" xfId="0" applyNumberFormat="1" applyFont="1" applyFill="1" applyBorder="1" applyAlignment="1" applyProtection="1">
      <alignment wrapText="1"/>
      <protection/>
    </xf>
    <xf numFmtId="0" fontId="0" fillId="0" borderId="0" xfId="0" applyFill="1" applyAlignment="1" applyProtection="1">
      <alignment horizontal="left"/>
      <protection/>
    </xf>
    <xf numFmtId="0" fontId="0" fillId="0" borderId="0" xfId="0" applyFill="1" applyAlignment="1">
      <alignment horizontal="left"/>
    </xf>
    <xf numFmtId="0" fontId="32" fillId="2" borderId="0" xfId="0" applyFont="1" applyFill="1" applyAlignment="1" applyProtection="1">
      <alignment horizontal="left"/>
      <protection/>
    </xf>
    <xf numFmtId="2" fontId="11" fillId="0" borderId="0" xfId="0" applyNumberFormat="1" applyFont="1" applyBorder="1" applyAlignment="1">
      <alignment horizontal="left" vertical="top"/>
    </xf>
    <xf numFmtId="182" fontId="3" fillId="2" borderId="0" xfId="0" applyNumberFormat="1" applyFont="1" applyFill="1" applyAlignment="1" applyProtection="1">
      <alignment horizontal="left"/>
      <protection/>
    </xf>
    <xf numFmtId="183" fontId="3" fillId="2" borderId="0" xfId="0" applyNumberFormat="1" applyFont="1" applyFill="1" applyAlignment="1" applyProtection="1">
      <alignment horizontal="left"/>
      <protection/>
    </xf>
    <xf numFmtId="0" fontId="31" fillId="0" borderId="0" xfId="0" applyFont="1" applyAlignment="1">
      <alignment/>
    </xf>
    <xf numFmtId="0" fontId="3" fillId="0" borderId="0" xfId="0" applyFont="1" applyFill="1" applyAlignment="1">
      <alignment wrapText="1"/>
    </xf>
    <xf numFmtId="0" fontId="3" fillId="0" borderId="0" xfId="0" applyFont="1" applyBorder="1" applyAlignment="1">
      <alignment horizontal="right" wrapText="1"/>
    </xf>
    <xf numFmtId="0" fontId="3" fillId="0" borderId="0" xfId="0" applyFont="1" applyFill="1" applyBorder="1" applyAlignment="1" applyProtection="1">
      <alignment vertical="top"/>
      <protection/>
    </xf>
    <xf numFmtId="0" fontId="13" fillId="0" borderId="0" xfId="0" applyFont="1" applyFill="1" applyBorder="1" applyAlignment="1" applyProtection="1">
      <alignment vertical="top" wrapText="1"/>
      <protection/>
    </xf>
    <xf numFmtId="179" fontId="3" fillId="0" borderId="0" xfId="15" applyNumberFormat="1" applyFont="1" applyFill="1" applyBorder="1" applyAlignment="1" applyProtection="1">
      <alignment vertical="top" wrapText="1"/>
      <protection/>
    </xf>
    <xf numFmtId="2" fontId="3" fillId="0" borderId="0" xfId="0" applyNumberFormat="1" applyFont="1" applyFill="1" applyBorder="1" applyAlignment="1" applyProtection="1">
      <alignment vertical="top" wrapText="1"/>
      <protection/>
    </xf>
    <xf numFmtId="167" fontId="0" fillId="0" borderId="0" xfId="15" applyNumberFormat="1" applyFill="1" applyBorder="1" applyAlignment="1">
      <alignment/>
    </xf>
    <xf numFmtId="0" fontId="0" fillId="0" borderId="0" xfId="0" applyFill="1" applyAlignment="1">
      <alignment/>
    </xf>
    <xf numFmtId="0" fontId="1" fillId="0" borderId="0" xfId="20" applyFill="1" applyAlignment="1" applyProtection="1">
      <alignment/>
      <protection/>
    </xf>
    <xf numFmtId="0" fontId="0" fillId="0" borderId="0" xfId="0" applyFill="1" applyAlignment="1" applyProtection="1">
      <alignment/>
      <protection/>
    </xf>
    <xf numFmtId="181" fontId="31" fillId="0" borderId="0" xfId="0" applyNumberFormat="1" applyFont="1" applyFill="1" applyBorder="1" applyAlignment="1">
      <alignment/>
    </xf>
    <xf numFmtId="0" fontId="0" fillId="0" borderId="0" xfId="0" applyFill="1" applyBorder="1" applyAlignment="1">
      <alignment/>
    </xf>
    <xf numFmtId="0" fontId="0" fillId="0" borderId="0" xfId="0" applyFont="1" applyFill="1" applyAlignment="1">
      <alignment/>
    </xf>
    <xf numFmtId="2" fontId="0" fillId="0" borderId="0" xfId="0" applyNumberFormat="1" applyFill="1" applyAlignment="1">
      <alignment horizontal="left"/>
    </xf>
    <xf numFmtId="185" fontId="0" fillId="0" borderId="0" xfId="15" applyNumberFormat="1" applyBorder="1" applyAlignment="1">
      <alignment/>
    </xf>
    <xf numFmtId="166" fontId="5" fillId="0" borderId="28" xfId="17" applyFont="1" applyFill="1" applyBorder="1" applyAlignment="1">
      <alignment horizontal="justify" vertical="top" wrapText="1"/>
    </xf>
    <xf numFmtId="172" fontId="13" fillId="2" borderId="32" xfId="0" applyNumberFormat="1" applyFont="1" applyFill="1" applyBorder="1" applyAlignment="1" applyProtection="1">
      <alignment vertical="top" wrapText="1"/>
      <protection/>
    </xf>
    <xf numFmtId="172" fontId="3" fillId="2" borderId="33" xfId="0" applyNumberFormat="1" applyFont="1" applyFill="1" applyBorder="1" applyAlignment="1" applyProtection="1">
      <alignment vertical="top" wrapText="1"/>
      <protection/>
    </xf>
    <xf numFmtId="172" fontId="13" fillId="2" borderId="34" xfId="0" applyNumberFormat="1" applyFont="1" applyFill="1" applyBorder="1" applyAlignment="1" applyProtection="1">
      <alignment vertical="top" wrapText="1"/>
      <protection/>
    </xf>
    <xf numFmtId="172" fontId="3" fillId="2" borderId="34" xfId="0" applyNumberFormat="1" applyFont="1" applyFill="1" applyBorder="1" applyAlignment="1" applyProtection="1">
      <alignment/>
      <protection/>
    </xf>
    <xf numFmtId="172" fontId="34" fillId="2" borderId="34" xfId="0" applyNumberFormat="1" applyFont="1" applyFill="1" applyBorder="1" applyAlignment="1" applyProtection="1">
      <alignment/>
      <protection/>
    </xf>
    <xf numFmtId="172" fontId="0" fillId="2" borderId="0" xfId="0" applyNumberFormat="1" applyFont="1" applyFill="1" applyAlignment="1" applyProtection="1">
      <alignment/>
      <protection/>
    </xf>
    <xf numFmtId="172" fontId="0" fillId="2" borderId="0" xfId="15" applyNumberFormat="1" applyFont="1" applyFill="1" applyAlignment="1" applyProtection="1">
      <alignment/>
      <protection/>
    </xf>
    <xf numFmtId="172" fontId="24" fillId="2" borderId="0" xfId="0" applyNumberFormat="1" applyFont="1" applyFill="1" applyBorder="1" applyAlignment="1" applyProtection="1">
      <alignment vertical="top" wrapText="1"/>
      <protection/>
    </xf>
    <xf numFmtId="172" fontId="0" fillId="2" borderId="0" xfId="0" applyNumberFormat="1" applyFont="1" applyFill="1" applyBorder="1" applyAlignment="1">
      <alignment/>
    </xf>
    <xf numFmtId="172" fontId="31" fillId="2" borderId="0" xfId="0" applyNumberFormat="1" applyFont="1" applyFill="1" applyBorder="1" applyAlignment="1">
      <alignment/>
    </xf>
    <xf numFmtId="172" fontId="27" fillId="0" borderId="0" xfId="20" applyNumberFormat="1" applyFont="1" applyAlignment="1">
      <alignment/>
    </xf>
    <xf numFmtId="172" fontId="0" fillId="0" borderId="0" xfId="20" applyNumberFormat="1" applyFont="1" applyAlignment="1">
      <alignment/>
    </xf>
    <xf numFmtId="172" fontId="0" fillId="0" borderId="0" xfId="0" applyNumberFormat="1" applyFont="1" applyAlignment="1">
      <alignment/>
    </xf>
    <xf numFmtId="172" fontId="0" fillId="0" borderId="0" xfId="0" applyNumberFormat="1" applyAlignment="1">
      <alignment/>
    </xf>
    <xf numFmtId="172" fontId="0" fillId="0" borderId="0" xfId="0" applyNumberFormat="1" applyAlignment="1">
      <alignment horizontal="left"/>
    </xf>
    <xf numFmtId="172" fontId="31" fillId="0" borderId="0" xfId="0" applyNumberFormat="1" applyFont="1" applyAlignment="1">
      <alignment/>
    </xf>
    <xf numFmtId="172" fontId="0" fillId="0" borderId="0" xfId="0" applyNumberFormat="1" applyFont="1" applyFill="1" applyAlignment="1" applyProtection="1">
      <alignment horizontal="left"/>
      <protection/>
    </xf>
    <xf numFmtId="0" fontId="38" fillId="2" borderId="0" xfId="0" applyFont="1" applyFill="1" applyBorder="1" applyAlignment="1" applyProtection="1">
      <alignment horizontal="center" wrapText="1"/>
      <protection/>
    </xf>
    <xf numFmtId="167" fontId="0" fillId="0" borderId="0" xfId="15" applyBorder="1" applyAlignment="1">
      <alignment/>
    </xf>
    <xf numFmtId="0" fontId="0" fillId="0" borderId="0" xfId="0" applyFont="1" applyBorder="1" applyAlignment="1">
      <alignment horizontal="left" vertical="top" wrapText="1"/>
    </xf>
    <xf numFmtId="176" fontId="0" fillId="0" borderId="0" xfId="15" applyNumberFormat="1" applyBorder="1" applyAlignment="1">
      <alignment/>
    </xf>
    <xf numFmtId="0" fontId="0" fillId="0" borderId="0" xfId="0" applyFont="1" applyBorder="1" applyAlignment="1">
      <alignment horizontal="justify" vertical="top" wrapText="1"/>
    </xf>
    <xf numFmtId="186" fontId="37" fillId="0" borderId="0" xfId="15" applyNumberFormat="1" applyFont="1" applyBorder="1" applyAlignment="1">
      <alignment/>
    </xf>
    <xf numFmtId="176" fontId="30" fillId="0" borderId="0" xfId="15" applyNumberFormat="1" applyFont="1" applyBorder="1" applyAlignment="1">
      <alignment/>
    </xf>
    <xf numFmtId="43" fontId="0" fillId="0" borderId="0" xfId="0" applyNumberFormat="1" applyBorder="1" applyAlignment="1">
      <alignment/>
    </xf>
    <xf numFmtId="0" fontId="0" fillId="5" borderId="0" xfId="0" applyFont="1" applyFill="1" applyBorder="1" applyAlignment="1">
      <alignment horizontal="left" vertical="top" wrapText="1"/>
    </xf>
    <xf numFmtId="176" fontId="0" fillId="5" borderId="0" xfId="15" applyNumberFormat="1" applyFill="1" applyBorder="1" applyAlignment="1">
      <alignment/>
    </xf>
    <xf numFmtId="180" fontId="0" fillId="0" borderId="0" xfId="15" applyNumberFormat="1" applyBorder="1" applyAlignment="1">
      <alignment/>
    </xf>
    <xf numFmtId="177" fontId="0" fillId="0" borderId="0" xfId="15" applyNumberFormat="1" applyBorder="1" applyAlignment="1">
      <alignment/>
    </xf>
    <xf numFmtId="0" fontId="0" fillId="0" borderId="0" xfId="0" applyFont="1" applyBorder="1" applyAlignment="1">
      <alignment/>
    </xf>
    <xf numFmtId="177" fontId="0" fillId="0" borderId="0" xfId="15" applyNumberFormat="1" applyFont="1" applyBorder="1" applyAlignment="1">
      <alignment/>
    </xf>
    <xf numFmtId="0" fontId="31" fillId="0" borderId="0" xfId="0" applyFont="1" applyBorder="1" applyAlignment="1">
      <alignment/>
    </xf>
    <xf numFmtId="180" fontId="0" fillId="0" borderId="0" xfId="15" applyNumberFormat="1" applyFont="1" applyBorder="1" applyAlignment="1">
      <alignment/>
    </xf>
    <xf numFmtId="176" fontId="30" fillId="6" borderId="0" xfId="15" applyNumberFormat="1" applyFont="1" applyFill="1" applyBorder="1" applyAlignment="1">
      <alignment/>
    </xf>
    <xf numFmtId="176" fontId="30" fillId="5" borderId="0" xfId="15" applyNumberFormat="1" applyFont="1" applyFill="1" applyBorder="1" applyAlignment="1">
      <alignment/>
    </xf>
    <xf numFmtId="176" fontId="35" fillId="0" borderId="0" xfId="15" applyNumberFormat="1" applyFont="1" applyBorder="1" applyAlignment="1">
      <alignment vertical="center"/>
    </xf>
    <xf numFmtId="186" fontId="37" fillId="0" borderId="0" xfId="0" applyNumberFormat="1" applyFont="1" applyFill="1" applyBorder="1" applyAlignment="1">
      <alignment/>
    </xf>
    <xf numFmtId="0" fontId="0" fillId="5" borderId="0" xfId="0" applyFont="1" applyFill="1" applyBorder="1" applyAlignment="1">
      <alignment horizontal="justify" vertical="top" wrapText="1"/>
    </xf>
    <xf numFmtId="177" fontId="31" fillId="5" borderId="0" xfId="15" applyNumberFormat="1" applyFont="1" applyFill="1" applyBorder="1" applyAlignment="1">
      <alignment/>
    </xf>
    <xf numFmtId="177" fontId="35" fillId="0" borderId="0" xfId="15" applyNumberFormat="1" applyFont="1" applyBorder="1" applyAlignment="1">
      <alignment/>
    </xf>
    <xf numFmtId="9" fontId="3" fillId="2" borderId="35" xfId="25" applyFont="1" applyFill="1" applyBorder="1" applyAlignment="1">
      <alignment/>
    </xf>
    <xf numFmtId="167" fontId="3" fillId="0" borderId="0" xfId="15" applyFont="1" applyAlignment="1">
      <alignment/>
    </xf>
    <xf numFmtId="0" fontId="0" fillId="0" borderId="3" xfId="0" applyFill="1" applyBorder="1" applyAlignment="1">
      <alignment wrapText="1"/>
    </xf>
    <xf numFmtId="0" fontId="0" fillId="0" borderId="36" xfId="0" applyFill="1" applyBorder="1" applyAlignment="1">
      <alignment wrapText="1"/>
    </xf>
    <xf numFmtId="180" fontId="37" fillId="0" borderId="0" xfId="0" applyNumberFormat="1" applyFont="1" applyFill="1" applyBorder="1" applyAlignment="1">
      <alignment/>
    </xf>
    <xf numFmtId="180" fontId="0" fillId="0" borderId="0" xfId="15" applyNumberFormat="1" applyFill="1" applyBorder="1" applyAlignment="1">
      <alignment/>
    </xf>
    <xf numFmtId="0" fontId="30" fillId="0" borderId="0" xfId="0" applyFont="1" applyFill="1" applyBorder="1" applyAlignment="1">
      <alignment horizontal="center"/>
    </xf>
    <xf numFmtId="180" fontId="36" fillId="0" borderId="0" xfId="15" applyNumberFormat="1" applyFont="1" applyFill="1" applyBorder="1" applyAlignment="1">
      <alignment horizontal="left" indent="1"/>
    </xf>
    <xf numFmtId="175" fontId="3" fillId="0" borderId="0" xfId="0" applyNumberFormat="1" applyFont="1" applyFill="1" applyBorder="1" applyAlignment="1">
      <alignment/>
    </xf>
    <xf numFmtId="175" fontId="0" fillId="0" borderId="0" xfId="0" applyNumberFormat="1" applyFont="1" applyBorder="1" applyAlignment="1">
      <alignment horizontal="justify" vertical="top" wrapText="1"/>
    </xf>
    <xf numFmtId="185" fontId="0" fillId="0" borderId="0" xfId="15" applyNumberFormat="1" applyFill="1" applyBorder="1" applyAlignment="1">
      <alignment/>
    </xf>
    <xf numFmtId="0" fontId="0" fillId="0" borderId="0" xfId="21" applyFont="1" applyFill="1" applyBorder="1" applyAlignment="1">
      <alignment horizontal="right" vertical="center"/>
      <protection/>
    </xf>
    <xf numFmtId="0" fontId="40" fillId="7" borderId="0" xfId="0" applyFont="1" applyFill="1" applyBorder="1" applyAlignment="1">
      <alignment horizontal="left" vertical="top" wrapText="1"/>
    </xf>
    <xf numFmtId="2" fontId="3" fillId="0" borderId="6" xfId="0" applyNumberFormat="1" applyFont="1" applyFill="1" applyBorder="1" applyAlignment="1" applyProtection="1">
      <alignment horizontal="right" vertical="top"/>
      <protection locked="0"/>
    </xf>
    <xf numFmtId="2" fontId="3" fillId="0" borderId="6" xfId="0" applyNumberFormat="1" applyFont="1" applyFill="1" applyBorder="1" applyAlignment="1" applyProtection="1">
      <alignment vertical="top" wrapText="1"/>
      <protection locked="0"/>
    </xf>
    <xf numFmtId="2" fontId="3" fillId="0" borderId="24" xfId="0" applyNumberFormat="1" applyFont="1" applyFill="1" applyBorder="1" applyAlignment="1" applyProtection="1">
      <alignment vertical="top"/>
      <protection locked="0"/>
    </xf>
    <xf numFmtId="2" fontId="3" fillId="0" borderId="6" xfId="0" applyNumberFormat="1" applyFont="1" applyFill="1" applyBorder="1" applyAlignment="1" applyProtection="1">
      <alignment vertical="top"/>
      <protection locked="0"/>
    </xf>
    <xf numFmtId="0" fontId="3" fillId="2" borderId="0" xfId="0" applyFont="1" applyFill="1" applyBorder="1" applyAlignment="1">
      <alignment/>
    </xf>
    <xf numFmtId="0" fontId="3" fillId="2" borderId="8" xfId="0" applyFont="1" applyFill="1" applyBorder="1" applyAlignment="1">
      <alignment vertical="top" wrapText="1"/>
    </xf>
    <xf numFmtId="0" fontId="3" fillId="2" borderId="9" xfId="0" applyFont="1" applyFill="1" applyBorder="1" applyAlignment="1">
      <alignment vertical="top" wrapText="1"/>
    </xf>
    <xf numFmtId="2" fontId="3" fillId="3" borderId="37" xfId="0" applyNumberFormat="1" applyFont="1" applyFill="1" applyBorder="1" applyAlignment="1">
      <alignment vertical="top"/>
    </xf>
    <xf numFmtId="0" fontId="13" fillId="2" borderId="38" xfId="0" applyFont="1" applyFill="1" applyBorder="1" applyAlignment="1">
      <alignment vertical="top" wrapText="1"/>
    </xf>
    <xf numFmtId="2" fontId="3" fillId="3" borderId="39" xfId="0" applyNumberFormat="1" applyFont="1" applyFill="1" applyBorder="1" applyAlignment="1">
      <alignment vertical="top"/>
    </xf>
    <xf numFmtId="2" fontId="3" fillId="2" borderId="9" xfId="0" applyNumberFormat="1" applyFont="1" applyFill="1" applyBorder="1" applyAlignment="1">
      <alignment vertical="top" wrapText="1"/>
    </xf>
    <xf numFmtId="2" fontId="3" fillId="2" borderId="24" xfId="0" applyNumberFormat="1" applyFont="1" applyFill="1" applyBorder="1" applyAlignment="1">
      <alignment vertical="top" wrapText="1"/>
    </xf>
    <xf numFmtId="2" fontId="3" fillId="2" borderId="6" xfId="0" applyNumberFormat="1" applyFont="1" applyFill="1" applyBorder="1" applyAlignment="1">
      <alignment vertical="top" wrapText="1"/>
    </xf>
    <xf numFmtId="0" fontId="13" fillId="2" borderId="6" xfId="0" applyFont="1" applyFill="1" applyBorder="1" applyAlignment="1">
      <alignment horizontal="right" vertical="top" wrapText="1"/>
    </xf>
    <xf numFmtId="172" fontId="3" fillId="2" borderId="26" xfId="0" applyNumberFormat="1" applyFont="1" applyFill="1" applyBorder="1" applyAlignment="1" applyProtection="1">
      <alignment vertical="top" wrapText="1"/>
      <protection/>
    </xf>
    <xf numFmtId="172" fontId="3" fillId="2" borderId="26" xfId="0" applyNumberFormat="1" applyFont="1" applyFill="1" applyBorder="1" applyAlignment="1" applyProtection="1">
      <alignment vertical="top" wrapText="1"/>
      <protection/>
    </xf>
    <xf numFmtId="171" fontId="13" fillId="2" borderId="24" xfId="0" applyNumberFormat="1" applyFont="1" applyFill="1" applyBorder="1" applyAlignment="1" applyProtection="1">
      <alignment horizontal="right" vertical="top" wrapText="1"/>
      <protection/>
    </xf>
    <xf numFmtId="2" fontId="13" fillId="2" borderId="24" xfId="0" applyNumberFormat="1" applyFont="1" applyFill="1" applyBorder="1" applyAlignment="1" applyProtection="1">
      <alignment horizontal="right" vertical="top" wrapText="1"/>
      <protection/>
    </xf>
    <xf numFmtId="2" fontId="13" fillId="2" borderId="13" xfId="0" applyNumberFormat="1" applyFont="1" applyFill="1" applyBorder="1" applyAlignment="1" applyProtection="1">
      <alignment horizontal="right" vertical="top" wrapText="1"/>
      <protection/>
    </xf>
    <xf numFmtId="2" fontId="13" fillId="2" borderId="40" xfId="0" applyNumberFormat="1" applyFont="1" applyFill="1" applyBorder="1" applyAlignment="1" applyProtection="1">
      <alignment horizontal="right" vertical="top" wrapText="1"/>
      <protection/>
    </xf>
    <xf numFmtId="2" fontId="3" fillId="0" borderId="41" xfId="0" applyNumberFormat="1" applyFont="1" applyFill="1" applyBorder="1" applyAlignment="1" applyProtection="1">
      <alignment horizontal="right" vertical="center" wrapText="1"/>
      <protection locked="0"/>
    </xf>
    <xf numFmtId="2" fontId="3" fillId="0" borderId="42" xfId="0" applyNumberFormat="1" applyFont="1" applyFill="1" applyBorder="1" applyAlignment="1" applyProtection="1">
      <alignment horizontal="right" vertical="center" wrapText="1"/>
      <protection locked="0"/>
    </xf>
    <xf numFmtId="2" fontId="3" fillId="0" borderId="42" xfId="0" applyNumberFormat="1" applyFont="1" applyFill="1" applyBorder="1" applyAlignment="1">
      <alignment horizontal="right" vertical="center"/>
    </xf>
    <xf numFmtId="2" fontId="3" fillId="0" borderId="42" xfId="24" applyNumberFormat="1" applyFont="1" applyFill="1" applyBorder="1" applyAlignment="1">
      <alignment horizontal="right" vertical="center"/>
      <protection/>
    </xf>
    <xf numFmtId="2" fontId="3" fillId="0" borderId="43" xfId="0" applyNumberFormat="1" applyFont="1" applyFill="1" applyBorder="1" applyAlignment="1" applyProtection="1">
      <alignment horizontal="right" vertical="center" wrapText="1"/>
      <protection locked="0"/>
    </xf>
    <xf numFmtId="2" fontId="3" fillId="0" borderId="30" xfId="0" applyNumberFormat="1" applyFont="1" applyFill="1" applyBorder="1" applyAlignment="1" applyProtection="1">
      <alignment horizontal="right" vertical="center" wrapText="1"/>
      <protection locked="0"/>
    </xf>
    <xf numFmtId="2" fontId="3" fillId="0" borderId="30" xfId="0" applyNumberFormat="1" applyFont="1" applyFill="1" applyBorder="1" applyAlignment="1">
      <alignment horizontal="right" vertical="center"/>
    </xf>
    <xf numFmtId="2" fontId="13" fillId="0" borderId="43" xfId="0" applyNumberFormat="1" applyFont="1" applyFill="1" applyBorder="1" applyAlignment="1" applyProtection="1">
      <alignment horizontal="right" vertical="center" wrapText="1"/>
      <protection locked="0"/>
    </xf>
    <xf numFmtId="2" fontId="13" fillId="0" borderId="44" xfId="0" applyNumberFormat="1" applyFont="1" applyFill="1" applyBorder="1" applyAlignment="1" applyProtection="1">
      <alignment horizontal="right" vertical="center" wrapText="1"/>
      <protection locked="0"/>
    </xf>
    <xf numFmtId="2" fontId="3" fillId="0" borderId="45" xfId="0" applyNumberFormat="1" applyFont="1" applyFill="1" applyBorder="1" applyAlignment="1" applyProtection="1">
      <alignment horizontal="right" vertical="center" wrapText="1"/>
      <protection locked="0"/>
    </xf>
    <xf numFmtId="2" fontId="3" fillId="0" borderId="45" xfId="0" applyNumberFormat="1" applyFont="1" applyFill="1" applyBorder="1" applyAlignment="1">
      <alignment horizontal="right" vertical="center"/>
    </xf>
    <xf numFmtId="2" fontId="13" fillId="2" borderId="46" xfId="0" applyNumberFormat="1" applyFont="1" applyFill="1" applyBorder="1" applyAlignment="1" applyProtection="1">
      <alignment horizontal="right" vertical="center" wrapText="1"/>
      <protection/>
    </xf>
    <xf numFmtId="2" fontId="3" fillId="2" borderId="9" xfId="0" applyNumberFormat="1" applyFont="1" applyFill="1" applyBorder="1" applyAlignment="1" applyProtection="1">
      <alignment horizontal="right" vertical="center" wrapText="1"/>
      <protection locked="0"/>
    </xf>
    <xf numFmtId="2" fontId="13" fillId="2" borderId="28" xfId="0" applyNumberFormat="1" applyFont="1" applyFill="1" applyBorder="1" applyAlignment="1" applyProtection="1">
      <alignment horizontal="right" vertical="center" wrapText="1"/>
      <protection/>
    </xf>
    <xf numFmtId="2" fontId="13" fillId="2" borderId="27" xfId="0" applyNumberFormat="1" applyFont="1" applyFill="1" applyBorder="1" applyAlignment="1" applyProtection="1">
      <alignment horizontal="right" vertical="center" wrapText="1"/>
      <protection/>
    </xf>
    <xf numFmtId="2" fontId="13" fillId="2" borderId="11" xfId="0" applyNumberFormat="1" applyFont="1" applyFill="1" applyBorder="1" applyAlignment="1" applyProtection="1">
      <alignment horizontal="right" vertical="center" wrapText="1"/>
      <protection/>
    </xf>
    <xf numFmtId="2" fontId="3" fillId="2" borderId="6" xfId="0" applyNumberFormat="1" applyFont="1" applyFill="1" applyBorder="1" applyAlignment="1" applyProtection="1">
      <alignment horizontal="right" vertical="center" wrapText="1"/>
      <protection locked="0"/>
    </xf>
    <xf numFmtId="0" fontId="13" fillId="2" borderId="8" xfId="0" applyFont="1" applyFill="1" applyBorder="1" applyAlignment="1" applyProtection="1">
      <alignment horizontal="right" vertical="top" wrapText="1"/>
      <protection/>
    </xf>
    <xf numFmtId="2" fontId="3" fillId="3" borderId="6" xfId="0" applyNumberFormat="1" applyFont="1" applyFill="1" applyBorder="1" applyAlignment="1" applyProtection="1">
      <alignment vertical="top" wrapText="1"/>
      <protection locked="0"/>
    </xf>
    <xf numFmtId="2" fontId="3" fillId="3" borderId="27" xfId="0" applyNumberFormat="1" applyFont="1" applyFill="1" applyBorder="1" applyAlignment="1" applyProtection="1">
      <alignment vertical="top" wrapText="1"/>
      <protection locked="0"/>
    </xf>
    <xf numFmtId="2" fontId="3" fillId="3" borderId="46" xfId="0" applyNumberFormat="1" applyFont="1" applyFill="1" applyBorder="1" applyAlignment="1" applyProtection="1">
      <alignment vertical="top" wrapText="1"/>
      <protection locked="0"/>
    </xf>
    <xf numFmtId="2" fontId="3" fillId="3" borderId="28" xfId="0" applyNumberFormat="1" applyFont="1" applyFill="1" applyBorder="1" applyAlignment="1" applyProtection="1">
      <alignment vertical="top" wrapText="1"/>
      <protection locked="0"/>
    </xf>
    <xf numFmtId="2" fontId="3" fillId="3" borderId="10" xfId="0" applyNumberFormat="1" applyFont="1" applyFill="1" applyBorder="1" applyAlignment="1">
      <alignment/>
    </xf>
    <xf numFmtId="2" fontId="3" fillId="3" borderId="6" xfId="0" applyNumberFormat="1" applyFont="1" applyFill="1" applyBorder="1" applyAlignment="1">
      <alignment/>
    </xf>
    <xf numFmtId="2" fontId="3" fillId="3" borderId="8" xfId="0" applyNumberFormat="1" applyFont="1" applyFill="1" applyBorder="1" applyAlignment="1">
      <alignment/>
    </xf>
    <xf numFmtId="2" fontId="3" fillId="3" borderId="8" xfId="0" applyNumberFormat="1" applyFont="1" applyFill="1" applyBorder="1" applyAlignment="1" applyProtection="1">
      <alignment vertical="top" wrapText="1"/>
      <protection locked="0"/>
    </xf>
    <xf numFmtId="2" fontId="3" fillId="3" borderId="12" xfId="0" applyNumberFormat="1" applyFont="1" applyFill="1" applyBorder="1" applyAlignment="1">
      <alignment/>
    </xf>
    <xf numFmtId="2" fontId="3" fillId="3" borderId="9" xfId="0" applyNumberFormat="1" applyFont="1" applyFill="1" applyBorder="1" applyAlignment="1">
      <alignment vertical="top" wrapText="1"/>
    </xf>
    <xf numFmtId="0" fontId="3" fillId="2" borderId="47" xfId="0" applyFont="1" applyFill="1" applyBorder="1" applyAlignment="1" applyProtection="1">
      <alignment horizontal="center" wrapText="1"/>
      <protection/>
    </xf>
    <xf numFmtId="2" fontId="13" fillId="2" borderId="35" xfId="0" applyNumberFormat="1" applyFont="1" applyFill="1" applyBorder="1" applyAlignment="1" applyProtection="1">
      <alignment horizontal="right" vertical="top" wrapText="1"/>
      <protection/>
    </xf>
    <xf numFmtId="2" fontId="3" fillId="0" borderId="48" xfId="24" applyNumberFormat="1" applyFont="1" applyFill="1" applyBorder="1" applyAlignment="1">
      <alignment horizontal="right" vertical="center"/>
      <protection/>
    </xf>
    <xf numFmtId="2" fontId="3" fillId="0" borderId="49" xfId="0" applyNumberFormat="1" applyFont="1" applyFill="1" applyBorder="1" applyAlignment="1" applyProtection="1">
      <alignment horizontal="right" vertical="center" wrapText="1"/>
      <protection locked="0"/>
    </xf>
    <xf numFmtId="2" fontId="3" fillId="0" borderId="50" xfId="0" applyNumberFormat="1" applyFont="1" applyFill="1" applyBorder="1" applyAlignment="1" applyProtection="1">
      <alignment horizontal="right" vertical="center" wrapText="1"/>
      <protection locked="0"/>
    </xf>
    <xf numFmtId="2" fontId="13" fillId="2" borderId="26" xfId="0" applyNumberFormat="1" applyFont="1" applyFill="1" applyBorder="1" applyAlignment="1" applyProtection="1">
      <alignment horizontal="right" vertical="center" wrapText="1"/>
      <protection/>
    </xf>
    <xf numFmtId="0" fontId="13" fillId="2" borderId="6" xfId="0" applyFont="1" applyFill="1" applyBorder="1" applyAlignment="1" applyProtection="1">
      <alignment horizontal="right" vertical="top" wrapText="1"/>
      <protection/>
    </xf>
    <xf numFmtId="2" fontId="13" fillId="2" borderId="24" xfId="0" applyNumberFormat="1" applyFont="1" applyFill="1" applyBorder="1" applyAlignment="1">
      <alignment horizontal="right" vertical="top"/>
    </xf>
    <xf numFmtId="2" fontId="3" fillId="2" borderId="6" xfId="0" applyNumberFormat="1" applyFont="1" applyFill="1" applyBorder="1" applyAlignment="1" applyProtection="1">
      <alignment horizontal="right" vertical="center" wrapText="1"/>
      <protection/>
    </xf>
    <xf numFmtId="0" fontId="0" fillId="2" borderId="0" xfId="0" applyFill="1" applyAlignment="1">
      <alignment vertical="top" wrapText="1"/>
    </xf>
    <xf numFmtId="0" fontId="0" fillId="2" borderId="0" xfId="0" applyFill="1" applyBorder="1" applyAlignment="1">
      <alignment/>
    </xf>
    <xf numFmtId="172" fontId="41" fillId="7" borderId="0" xfId="24" applyNumberFormat="1" applyFont="1" applyFill="1" applyBorder="1" applyAlignment="1">
      <alignment horizontal="center" vertical="center"/>
      <protection/>
    </xf>
    <xf numFmtId="172" fontId="41" fillId="7" borderId="0" xfId="0" applyNumberFormat="1" applyFont="1" applyFill="1" applyBorder="1" applyAlignment="1" applyProtection="1">
      <alignment horizontal="center" vertical="center" wrapText="1"/>
      <protection locked="0"/>
    </xf>
    <xf numFmtId="2" fontId="3" fillId="0" borderId="0" xfId="0" applyNumberFormat="1" applyFont="1" applyFill="1" applyBorder="1" applyAlignment="1" applyProtection="1">
      <alignment horizontal="right"/>
      <protection/>
    </xf>
    <xf numFmtId="2" fontId="3" fillId="0" borderId="8" xfId="15" applyNumberFormat="1" applyFont="1" applyFill="1" applyBorder="1" applyAlignment="1">
      <alignment/>
    </xf>
    <xf numFmtId="2" fontId="3" fillId="0" borderId="24" xfId="15" applyNumberFormat="1" applyFont="1" applyFill="1" applyBorder="1" applyAlignment="1">
      <alignment/>
    </xf>
    <xf numFmtId="2" fontId="3" fillId="0" borderId="6" xfId="15" applyNumberFormat="1" applyFont="1" applyFill="1" applyBorder="1" applyAlignment="1">
      <alignment/>
    </xf>
    <xf numFmtId="2" fontId="3" fillId="0" borderId="24" xfId="0" applyNumberFormat="1" applyFont="1" applyFill="1" applyBorder="1" applyAlignment="1">
      <alignment/>
    </xf>
    <xf numFmtId="2" fontId="3" fillId="0" borderId="6" xfId="0" applyNumberFormat="1" applyFont="1" applyFill="1" applyBorder="1" applyAlignment="1">
      <alignment/>
    </xf>
    <xf numFmtId="2" fontId="3" fillId="0" borderId="0" xfId="0" applyNumberFormat="1" applyFont="1" applyFill="1" applyBorder="1" applyAlignment="1">
      <alignment horizontal="right"/>
    </xf>
    <xf numFmtId="175" fontId="0" fillId="0" borderId="0" xfId="0" applyNumberFormat="1" applyFill="1" applyBorder="1" applyAlignment="1">
      <alignment/>
    </xf>
    <xf numFmtId="175" fontId="11" fillId="0" borderId="0" xfId="0" applyNumberFormat="1" applyFont="1" applyFill="1" applyBorder="1" applyAlignment="1">
      <alignment/>
    </xf>
    <xf numFmtId="0" fontId="39" fillId="0" borderId="0" xfId="0" applyFont="1" applyFill="1" applyBorder="1" applyAlignment="1">
      <alignment/>
    </xf>
    <xf numFmtId="167" fontId="0" fillId="0" borderId="0" xfId="15" applyNumberFormat="1" applyFont="1" applyFill="1" applyBorder="1" applyAlignment="1">
      <alignment horizontal="center" wrapText="1"/>
    </xf>
    <xf numFmtId="0" fontId="0" fillId="0" borderId="0" xfId="0" applyFill="1" applyBorder="1" applyAlignment="1">
      <alignment horizontal="center" wrapText="1"/>
    </xf>
    <xf numFmtId="0" fontId="0" fillId="0" borderId="0" xfId="21" applyFont="1" applyFill="1" applyBorder="1">
      <alignment/>
      <protection/>
    </xf>
    <xf numFmtId="179" fontId="0" fillId="0" borderId="0" xfId="15" applyNumberFormat="1" applyFill="1" applyBorder="1" applyAlignment="1">
      <alignment/>
    </xf>
    <xf numFmtId="179" fontId="39" fillId="0" borderId="0" xfId="15" applyNumberFormat="1" applyFont="1" applyFill="1" applyBorder="1" applyAlignment="1">
      <alignment/>
    </xf>
    <xf numFmtId="175" fontId="39" fillId="0" borderId="0" xfId="0" applyNumberFormat="1" applyFont="1" applyFill="1" applyBorder="1" applyAlignment="1">
      <alignment/>
    </xf>
    <xf numFmtId="173" fontId="33" fillId="0" borderId="0" xfId="0" applyNumberFormat="1" applyFont="1" applyFill="1" applyBorder="1" applyAlignment="1">
      <alignment/>
    </xf>
    <xf numFmtId="173" fontId="0" fillId="0" borderId="0" xfId="0" applyNumberFormat="1" applyFont="1" applyFill="1" applyBorder="1" applyAlignment="1">
      <alignment horizontal="center"/>
    </xf>
    <xf numFmtId="9" fontId="3" fillId="0" borderId="0" xfId="0" applyNumberFormat="1" applyFont="1" applyFill="1" applyBorder="1" applyAlignment="1" applyProtection="1">
      <alignment horizontal="left" wrapText="1"/>
      <protection/>
    </xf>
    <xf numFmtId="0" fontId="0" fillId="0" borderId="0" xfId="0" applyFill="1" applyBorder="1" applyAlignment="1" applyProtection="1">
      <alignment horizontal="left"/>
      <protection/>
    </xf>
    <xf numFmtId="189" fontId="0" fillId="0" borderId="0" xfId="15" applyNumberFormat="1" applyFill="1" applyBorder="1" applyAlignment="1" applyProtection="1">
      <alignment horizontal="center"/>
      <protection/>
    </xf>
    <xf numFmtId="174" fontId="0" fillId="0" borderId="0" xfId="0" applyNumberFormat="1" applyFill="1" applyBorder="1" applyAlignment="1" applyProtection="1">
      <alignment horizontal="left"/>
      <protection/>
    </xf>
    <xf numFmtId="43" fontId="0" fillId="0" borderId="0" xfId="0" applyNumberFormat="1" applyFill="1" applyBorder="1" applyAlignment="1" applyProtection="1">
      <alignment horizontal="right"/>
      <protection/>
    </xf>
    <xf numFmtId="175" fontId="0" fillId="0" borderId="0" xfId="0" applyNumberFormat="1" applyFill="1" applyBorder="1" applyAlignment="1" applyProtection="1">
      <alignment horizontal="left"/>
      <protection/>
    </xf>
    <xf numFmtId="170" fontId="25" fillId="3" borderId="6" xfId="0" applyNumberFormat="1" applyFont="1" applyFill="1" applyBorder="1" applyAlignment="1" applyProtection="1">
      <alignment horizontal="right" vertical="center" wrapText="1"/>
      <protection locked="0"/>
    </xf>
    <xf numFmtId="170" fontId="25" fillId="2" borderId="6" xfId="0" applyNumberFormat="1" applyFont="1" applyFill="1" applyBorder="1" applyAlignment="1">
      <alignment horizontal="right" vertical="center" wrapText="1"/>
    </xf>
    <xf numFmtId="0" fontId="0" fillId="0" borderId="0" xfId="0" applyFont="1" applyFill="1" applyBorder="1" applyAlignment="1">
      <alignment horizontal="center"/>
    </xf>
    <xf numFmtId="2" fontId="13" fillId="2" borderId="51" xfId="0" applyNumberFormat="1" applyFont="1" applyFill="1" applyBorder="1" applyAlignment="1" applyProtection="1">
      <alignment horizontal="right" vertical="center" wrapText="1"/>
      <protection/>
    </xf>
    <xf numFmtId="2" fontId="13" fillId="2" borderId="9" xfId="0" applyNumberFormat="1" applyFont="1" applyFill="1" applyBorder="1" applyAlignment="1" applyProtection="1">
      <alignment horizontal="right" vertical="center" wrapText="1"/>
      <protection/>
    </xf>
    <xf numFmtId="2" fontId="3" fillId="0" borderId="6" xfId="15" applyNumberFormat="1" applyFont="1" applyFill="1" applyBorder="1" applyAlignment="1" applyProtection="1">
      <alignment horizontal="right" vertical="top"/>
      <protection locked="0"/>
    </xf>
    <xf numFmtId="0" fontId="5" fillId="0" borderId="28" xfId="0" applyFont="1" applyFill="1" applyBorder="1" applyAlignment="1">
      <alignment horizontal="justify" vertical="top" wrapText="1"/>
    </xf>
    <xf numFmtId="196" fontId="39" fillId="0" borderId="0" xfId="0" applyNumberFormat="1" applyFont="1" applyBorder="1" applyAlignment="1">
      <alignment horizontal="left"/>
    </xf>
    <xf numFmtId="170" fontId="5" fillId="3" borderId="6" xfId="0" applyNumberFormat="1" applyFont="1" applyFill="1" applyBorder="1" applyAlignment="1" applyProtection="1">
      <alignment horizontal="right" vertical="center" wrapText="1"/>
      <protection locked="0"/>
    </xf>
    <xf numFmtId="2" fontId="3" fillId="2" borderId="52" xfId="0" applyNumberFormat="1" applyFont="1" applyFill="1" applyBorder="1" applyAlignment="1" applyProtection="1">
      <alignment horizontal="right" vertical="center" wrapText="1"/>
      <protection/>
    </xf>
    <xf numFmtId="2" fontId="3" fillId="2" borderId="53" xfId="0" applyNumberFormat="1" applyFont="1" applyFill="1" applyBorder="1" applyAlignment="1" applyProtection="1">
      <alignment horizontal="right" vertical="center" wrapText="1"/>
      <protection/>
    </xf>
    <xf numFmtId="2" fontId="3" fillId="2" borderId="53" xfId="15" applyNumberFormat="1" applyFont="1" applyFill="1" applyBorder="1" applyAlignment="1" applyProtection="1">
      <alignment horizontal="right" vertical="center" wrapText="1"/>
      <protection/>
    </xf>
    <xf numFmtId="2" fontId="3" fillId="2" borderId="54" xfId="0" applyNumberFormat="1" applyFont="1" applyFill="1" applyBorder="1" applyAlignment="1" applyProtection="1">
      <alignment horizontal="right" vertical="center" wrapText="1"/>
      <protection/>
    </xf>
    <xf numFmtId="2" fontId="3" fillId="2" borderId="14" xfId="0" applyNumberFormat="1" applyFont="1" applyFill="1" applyBorder="1" applyAlignment="1" applyProtection="1">
      <alignment vertical="top" wrapText="1"/>
      <protection/>
    </xf>
    <xf numFmtId="2" fontId="3" fillId="2" borderId="55" xfId="0" applyNumberFormat="1" applyFont="1" applyFill="1" applyBorder="1" applyAlignment="1" applyProtection="1">
      <alignment vertical="top" wrapText="1"/>
      <protection/>
    </xf>
    <xf numFmtId="170" fontId="13" fillId="2" borderId="32" xfId="0" applyNumberFormat="1" applyFont="1" applyFill="1" applyBorder="1" applyAlignment="1" applyProtection="1">
      <alignment vertical="top" wrapText="1"/>
      <protection/>
    </xf>
    <xf numFmtId="170" fontId="3" fillId="2" borderId="33" xfId="0" applyNumberFormat="1" applyFont="1" applyFill="1" applyBorder="1" applyAlignment="1" applyProtection="1">
      <alignment vertical="top" wrapText="1"/>
      <protection/>
    </xf>
    <xf numFmtId="2" fontId="3" fillId="2" borderId="6" xfId="0" applyNumberFormat="1" applyFont="1" applyFill="1" applyBorder="1" applyAlignment="1" applyProtection="1">
      <alignment vertical="top" wrapText="1"/>
      <protection/>
    </xf>
    <xf numFmtId="170" fontId="13" fillId="2" borderId="34" xfId="0" applyNumberFormat="1" applyFont="1" applyFill="1" applyBorder="1" applyAlignment="1" applyProtection="1">
      <alignment vertical="top" wrapText="1"/>
      <protection/>
    </xf>
    <xf numFmtId="170" fontId="3" fillId="2" borderId="11" xfId="0" applyNumberFormat="1" applyFont="1" applyFill="1" applyBorder="1" applyAlignment="1" applyProtection="1">
      <alignment vertical="top" wrapText="1"/>
      <protection/>
    </xf>
    <xf numFmtId="170" fontId="3" fillId="2" borderId="34" xfId="0" applyNumberFormat="1" applyFont="1" applyFill="1" applyBorder="1" applyAlignment="1" applyProtection="1">
      <alignment/>
      <protection/>
    </xf>
    <xf numFmtId="170" fontId="3" fillId="2" borderId="0" xfId="0" applyNumberFormat="1" applyFont="1" applyFill="1" applyBorder="1" applyAlignment="1" applyProtection="1">
      <alignment/>
      <protection/>
    </xf>
    <xf numFmtId="2" fontId="3" fillId="2" borderId="56" xfId="0" applyNumberFormat="1" applyFont="1" applyFill="1" applyBorder="1" applyAlignment="1" applyProtection="1">
      <alignment vertical="top" wrapText="1"/>
      <protection locked="0"/>
    </xf>
    <xf numFmtId="2" fontId="3" fillId="2" borderId="57" xfId="0" applyNumberFormat="1" applyFont="1" applyFill="1" applyBorder="1" applyAlignment="1" applyProtection="1">
      <alignment vertical="top" wrapText="1"/>
      <protection locked="0"/>
    </xf>
    <xf numFmtId="2" fontId="13" fillId="2" borderId="11" xfId="0" applyNumberFormat="1" applyFont="1" applyFill="1" applyBorder="1" applyAlignment="1" applyProtection="1">
      <alignment vertical="top" wrapText="1"/>
      <protection/>
    </xf>
    <xf numFmtId="9" fontId="3" fillId="2" borderId="6" xfId="0" applyNumberFormat="1" applyFont="1" applyFill="1" applyBorder="1" applyAlignment="1" applyProtection="1">
      <alignment horizontal="right" vertical="top" wrapText="1"/>
      <protection/>
    </xf>
    <xf numFmtId="9" fontId="13" fillId="2" borderId="6" xfId="0" applyNumberFormat="1" applyFont="1" applyFill="1" applyBorder="1" applyAlignment="1" applyProtection="1">
      <alignment horizontal="right" vertical="top" wrapText="1"/>
      <protection/>
    </xf>
    <xf numFmtId="2" fontId="13" fillId="2" borderId="6" xfId="0" applyNumberFormat="1" applyFont="1" applyFill="1" applyBorder="1" applyAlignment="1" applyProtection="1">
      <alignment horizontal="right" vertical="top"/>
      <protection/>
    </xf>
    <xf numFmtId="170" fontId="13" fillId="2" borderId="6" xfId="0" applyNumberFormat="1" applyFont="1" applyFill="1" applyBorder="1" applyAlignment="1" applyProtection="1">
      <alignment horizontal="right" vertical="top"/>
      <protection/>
    </xf>
    <xf numFmtId="2" fontId="3" fillId="2" borderId="28" xfId="0" applyNumberFormat="1" applyFont="1" applyFill="1" applyBorder="1" applyAlignment="1">
      <alignment vertical="top" wrapText="1"/>
    </xf>
    <xf numFmtId="0" fontId="10" fillId="2" borderId="0" xfId="0" applyFont="1" applyFill="1" applyBorder="1" applyAlignment="1" applyProtection="1">
      <alignment wrapText="1"/>
      <protection/>
    </xf>
    <xf numFmtId="0" fontId="13" fillId="2" borderId="8" xfId="0" applyFont="1" applyFill="1" applyBorder="1" applyAlignment="1" applyProtection="1">
      <alignment vertical="top" wrapText="1"/>
      <protection/>
    </xf>
    <xf numFmtId="0" fontId="13" fillId="2" borderId="8" xfId="0" applyFont="1" applyFill="1" applyBorder="1" applyAlignment="1">
      <alignment vertical="top" wrapText="1"/>
    </xf>
    <xf numFmtId="0" fontId="13" fillId="2" borderId="9" xfId="0" applyFont="1" applyFill="1" applyBorder="1" applyAlignment="1">
      <alignment vertical="top" wrapText="1"/>
    </xf>
    <xf numFmtId="0" fontId="3" fillId="2" borderId="8" xfId="0" applyFont="1" applyFill="1" applyBorder="1" applyAlignment="1">
      <alignment horizontal="center" vertical="top" wrapText="1"/>
    </xf>
    <xf numFmtId="0" fontId="3" fillId="2" borderId="9" xfId="0" applyFont="1" applyFill="1" applyBorder="1" applyAlignment="1">
      <alignment horizontal="center" vertical="top" wrapText="1"/>
    </xf>
    <xf numFmtId="0" fontId="13" fillId="2" borderId="8" xfId="0" applyFont="1" applyFill="1" applyBorder="1" applyAlignment="1">
      <alignment horizontal="left" vertical="top" wrapText="1"/>
    </xf>
    <xf numFmtId="0" fontId="13" fillId="2" borderId="9" xfId="0" applyFont="1" applyFill="1" applyBorder="1" applyAlignment="1">
      <alignment horizontal="left" vertical="top" wrapText="1"/>
    </xf>
    <xf numFmtId="172" fontId="13" fillId="2" borderId="10" xfId="0" applyNumberFormat="1" applyFont="1" applyFill="1" applyBorder="1" applyAlignment="1" applyProtection="1">
      <alignment vertical="top" wrapText="1"/>
      <protection/>
    </xf>
    <xf numFmtId="172" fontId="13" fillId="2" borderId="26" xfId="0" applyNumberFormat="1" applyFont="1" applyFill="1" applyBorder="1" applyAlignment="1" applyProtection="1">
      <alignment vertical="top" wrapText="1"/>
      <protection/>
    </xf>
    <xf numFmtId="172" fontId="24" fillId="2" borderId="0" xfId="0" applyNumberFormat="1" applyFont="1" applyFill="1" applyBorder="1" applyAlignment="1" applyProtection="1">
      <alignment vertical="top" wrapText="1"/>
      <protection/>
    </xf>
    <xf numFmtId="0" fontId="3" fillId="2" borderId="6" xfId="0" applyFont="1" applyFill="1" applyBorder="1" applyAlignment="1" applyProtection="1">
      <alignment vertical="top"/>
      <protection/>
    </xf>
    <xf numFmtId="0" fontId="3" fillId="2" borderId="10" xfId="0" applyFont="1" applyFill="1" applyBorder="1" applyAlignment="1" applyProtection="1">
      <alignment vertical="top"/>
      <protection/>
    </xf>
    <xf numFmtId="172" fontId="13" fillId="2" borderId="9" xfId="0" applyNumberFormat="1" applyFont="1" applyFill="1" applyBorder="1" applyAlignment="1" applyProtection="1">
      <alignment vertical="top" wrapText="1"/>
      <protection/>
    </xf>
    <xf numFmtId="172" fontId="13" fillId="2" borderId="6" xfId="0" applyNumberFormat="1" applyFont="1" applyFill="1" applyBorder="1" applyAlignment="1" applyProtection="1">
      <alignment vertical="top" wrapText="1"/>
      <protection/>
    </xf>
    <xf numFmtId="172" fontId="13" fillId="2" borderId="11" xfId="0" applyNumberFormat="1" applyFont="1" applyFill="1" applyBorder="1" applyAlignment="1" applyProtection="1">
      <alignment vertical="top" wrapText="1"/>
      <protection/>
    </xf>
    <xf numFmtId="172" fontId="0" fillId="0" borderId="0" xfId="0" applyNumberFormat="1" applyAlignment="1">
      <alignment wrapText="1"/>
    </xf>
    <xf numFmtId="0" fontId="13" fillId="2" borderId="14" xfId="0" applyFont="1" applyFill="1" applyBorder="1" applyAlignment="1">
      <alignment vertical="top" wrapText="1"/>
    </xf>
    <xf numFmtId="0" fontId="13" fillId="2" borderId="28" xfId="0" applyFont="1" applyFill="1" applyBorder="1" applyAlignment="1">
      <alignment vertical="top" wrapText="1"/>
    </xf>
    <xf numFmtId="0" fontId="3" fillId="2" borderId="6" xfId="0" applyFont="1" applyFill="1" applyBorder="1" applyAlignment="1">
      <alignment horizontal="left" vertical="top" wrapText="1"/>
    </xf>
    <xf numFmtId="0" fontId="3" fillId="2" borderId="27" xfId="0" applyFont="1" applyFill="1" applyBorder="1" applyAlignment="1">
      <alignment/>
    </xf>
    <xf numFmtId="0" fontId="3" fillId="0" borderId="0" xfId="0" applyFont="1" applyBorder="1" applyAlignment="1">
      <alignment wrapText="1"/>
    </xf>
    <xf numFmtId="0" fontId="0" fillId="0" borderId="0" xfId="0" applyAlignment="1">
      <alignment/>
    </xf>
    <xf numFmtId="0" fontId="0" fillId="0" borderId="0" xfId="0" applyAlignment="1">
      <alignment horizontal="left" wrapText="1"/>
    </xf>
    <xf numFmtId="170" fontId="5" fillId="2" borderId="6" xfId="0" applyNumberFormat="1" applyFont="1" applyFill="1" applyBorder="1" applyAlignment="1">
      <alignment horizontal="right" vertical="center" wrapText="1"/>
    </xf>
    <xf numFmtId="0" fontId="5" fillId="2" borderId="6" xfId="0" applyFont="1" applyFill="1" applyBorder="1" applyAlignment="1">
      <alignment vertical="top" wrapText="1"/>
    </xf>
    <xf numFmtId="0" fontId="5" fillId="2" borderId="6" xfId="0" applyFont="1" applyFill="1" applyBorder="1" applyAlignment="1">
      <alignment horizontal="center" vertical="top" wrapText="1"/>
    </xf>
    <xf numFmtId="0" fontId="0" fillId="2" borderId="0" xfId="0" applyFont="1" applyFill="1" applyBorder="1" applyAlignment="1">
      <alignment horizontal="left" vertical="top" wrapText="1"/>
    </xf>
    <xf numFmtId="0" fontId="0" fillId="0" borderId="0" xfId="0" applyFont="1" applyAlignment="1">
      <alignment horizontal="left"/>
    </xf>
    <xf numFmtId="0" fontId="0" fillId="2" borderId="0" xfId="0" applyFill="1" applyAlignment="1">
      <alignment wrapText="1"/>
    </xf>
    <xf numFmtId="0" fontId="9" fillId="2" borderId="6" xfId="0" applyFont="1" applyFill="1" applyBorder="1" applyAlignment="1">
      <alignment vertical="top" wrapText="1"/>
    </xf>
    <xf numFmtId="0" fontId="7" fillId="2" borderId="6" xfId="0" applyFont="1" applyFill="1" applyBorder="1" applyAlignment="1" applyProtection="1">
      <alignment vertical="top" wrapText="1"/>
      <protection/>
    </xf>
    <xf numFmtId="0" fontId="5" fillId="2" borderId="6" xfId="0" applyFont="1" applyFill="1" applyBorder="1" applyAlignment="1" applyProtection="1">
      <alignment vertical="top" wrapText="1"/>
      <protection/>
    </xf>
    <xf numFmtId="0" fontId="5" fillId="2" borderId="6" xfId="0" applyFont="1" applyFill="1" applyBorder="1" applyAlignment="1" applyProtection="1">
      <alignment vertical="top"/>
      <protection/>
    </xf>
    <xf numFmtId="2" fontId="5" fillId="2" borderId="6" xfId="0" applyNumberFormat="1" applyFont="1" applyFill="1" applyBorder="1" applyAlignment="1" applyProtection="1">
      <alignment vertical="top"/>
      <protection/>
    </xf>
    <xf numFmtId="0" fontId="5" fillId="2" borderId="6" xfId="0" applyFont="1" applyFill="1" applyBorder="1" applyAlignment="1" applyProtection="1">
      <alignment wrapText="1"/>
      <protection/>
    </xf>
    <xf numFmtId="0" fontId="13" fillId="2" borderId="6" xfId="0" applyFont="1" applyFill="1" applyBorder="1" applyAlignment="1">
      <alignment wrapText="1"/>
    </xf>
    <xf numFmtId="0" fontId="10" fillId="2" borderId="0" xfId="0" applyFont="1" applyFill="1" applyAlignment="1">
      <alignment/>
    </xf>
    <xf numFmtId="0" fontId="12" fillId="2" borderId="0" xfId="0" applyFont="1" applyFill="1" applyAlignment="1">
      <alignment/>
    </xf>
    <xf numFmtId="0" fontId="13" fillId="2" borderId="10" xfId="0" applyFont="1" applyFill="1" applyBorder="1" applyAlignment="1">
      <alignment wrapText="1"/>
    </xf>
    <xf numFmtId="0" fontId="13" fillId="2" borderId="11" xfId="0" applyFont="1" applyFill="1" applyBorder="1" applyAlignment="1">
      <alignment wrapText="1"/>
    </xf>
    <xf numFmtId="0" fontId="13" fillId="2" borderId="11" xfId="0" applyFont="1" applyFill="1" applyBorder="1" applyAlignment="1">
      <alignment vertical="top" wrapText="1"/>
    </xf>
    <xf numFmtId="0" fontId="13" fillId="2" borderId="6" xfId="0" applyFont="1" applyFill="1" applyBorder="1" applyAlignment="1" applyProtection="1">
      <alignment vertical="top" wrapText="1"/>
      <protection/>
    </xf>
    <xf numFmtId="0" fontId="3" fillId="2" borderId="10" xfId="0" applyFont="1" applyFill="1" applyBorder="1" applyAlignment="1" applyProtection="1">
      <alignment vertical="top" wrapText="1"/>
      <protection/>
    </xf>
    <xf numFmtId="0" fontId="3" fillId="2" borderId="11" xfId="0" applyFont="1" applyFill="1" applyBorder="1" applyAlignment="1" applyProtection="1">
      <alignment vertical="top" wrapText="1"/>
      <protection/>
    </xf>
    <xf numFmtId="0" fontId="3" fillId="2" borderId="10" xfId="0" applyFont="1" applyFill="1" applyBorder="1" applyAlignment="1" applyProtection="1">
      <alignment horizontal="left"/>
      <protection/>
    </xf>
    <xf numFmtId="0" fontId="3" fillId="2" borderId="11" xfId="0" applyFont="1" applyFill="1" applyBorder="1" applyAlignment="1" applyProtection="1">
      <alignment horizontal="left"/>
      <protection/>
    </xf>
    <xf numFmtId="172" fontId="13" fillId="2" borderId="10" xfId="0" applyNumberFormat="1" applyFont="1" applyFill="1" applyBorder="1" applyAlignment="1" applyProtection="1">
      <alignment vertical="top" wrapText="1"/>
      <protection/>
    </xf>
    <xf numFmtId="0" fontId="10" fillId="2" borderId="0" xfId="0" applyFont="1" applyFill="1" applyAlignment="1" applyProtection="1">
      <alignment wrapText="1"/>
      <protection/>
    </xf>
    <xf numFmtId="170" fontId="13" fillId="2" borderId="6" xfId="0" applyNumberFormat="1" applyFont="1" applyFill="1" applyBorder="1" applyAlignment="1" applyProtection="1">
      <alignment vertical="top" wrapText="1"/>
      <protection/>
    </xf>
    <xf numFmtId="170" fontId="13" fillId="2" borderId="10" xfId="0" applyNumberFormat="1" applyFont="1" applyFill="1" applyBorder="1" applyAlignment="1" applyProtection="1">
      <alignment vertical="top" wrapText="1"/>
      <protection/>
    </xf>
    <xf numFmtId="170" fontId="13" fillId="2" borderId="11" xfId="0" applyNumberFormat="1" applyFont="1" applyFill="1" applyBorder="1" applyAlignment="1" applyProtection="1">
      <alignment vertical="top" wrapText="1"/>
      <protection/>
    </xf>
    <xf numFmtId="0" fontId="3" fillId="2" borderId="12" xfId="0" applyFont="1" applyFill="1" applyBorder="1" applyAlignment="1" applyProtection="1">
      <alignment horizontal="center"/>
      <protection/>
    </xf>
    <xf numFmtId="0" fontId="3" fillId="2" borderId="33" xfId="0" applyFont="1" applyFill="1" applyBorder="1" applyAlignment="1" applyProtection="1">
      <alignment horizontal="center"/>
      <protection/>
    </xf>
    <xf numFmtId="0" fontId="3" fillId="2" borderId="14" xfId="0" applyFont="1" applyFill="1" applyBorder="1" applyAlignment="1" applyProtection="1">
      <alignment horizontal="center"/>
      <protection/>
    </xf>
    <xf numFmtId="0" fontId="3" fillId="2" borderId="29" xfId="0" applyFont="1" applyFill="1" applyBorder="1" applyAlignment="1" applyProtection="1">
      <alignment horizontal="center"/>
      <protection/>
    </xf>
    <xf numFmtId="0" fontId="3" fillId="2" borderId="27" xfId="0" applyFont="1" applyFill="1" applyBorder="1" applyAlignment="1" applyProtection="1">
      <alignment horizontal="center"/>
      <protection/>
    </xf>
    <xf numFmtId="0" fontId="3" fillId="2" borderId="28" xfId="0" applyFont="1" applyFill="1" applyBorder="1" applyAlignment="1" applyProtection="1">
      <alignment horizontal="center"/>
      <protection/>
    </xf>
    <xf numFmtId="0" fontId="3" fillId="2" borderId="6" xfId="0" applyFont="1" applyFill="1" applyBorder="1" applyAlignment="1" applyProtection="1">
      <alignment vertical="top"/>
      <protection/>
    </xf>
    <xf numFmtId="170" fontId="13" fillId="2" borderId="8" xfId="0" applyNumberFormat="1" applyFont="1" applyFill="1" applyBorder="1" applyAlignment="1" applyProtection="1">
      <alignment vertical="top" wrapText="1"/>
      <protection/>
    </xf>
    <xf numFmtId="0" fontId="0" fillId="0" borderId="0" xfId="0" applyFont="1" applyFill="1" applyAlignment="1" applyProtection="1">
      <alignment wrapText="1"/>
      <protection/>
    </xf>
    <xf numFmtId="0" fontId="0" fillId="0" borderId="0" xfId="0" applyAlignment="1">
      <alignment wrapText="1"/>
    </xf>
    <xf numFmtId="0" fontId="0" fillId="0" borderId="0" xfId="0" applyFont="1" applyFill="1" applyAlignment="1" applyProtection="1">
      <alignment horizontal="left" wrapText="1"/>
      <protection/>
    </xf>
    <xf numFmtId="170" fontId="0" fillId="2" borderId="11" xfId="0" applyNumberFormat="1" applyFill="1" applyBorder="1" applyAlignment="1">
      <alignment vertical="top" wrapText="1"/>
    </xf>
    <xf numFmtId="0" fontId="0" fillId="2" borderId="26" xfId="0" applyFill="1" applyBorder="1" applyAlignment="1" applyProtection="1">
      <alignment/>
      <protection/>
    </xf>
    <xf numFmtId="0" fontId="0" fillId="0" borderId="26" xfId="0" applyBorder="1" applyAlignment="1">
      <alignment/>
    </xf>
    <xf numFmtId="0" fontId="0" fillId="0" borderId="11" xfId="0" applyBorder="1" applyAlignment="1">
      <alignment/>
    </xf>
    <xf numFmtId="0" fontId="10" fillId="2" borderId="0" xfId="0" applyFont="1" applyFill="1" applyAlignment="1" applyProtection="1">
      <alignment wrapText="1"/>
      <protection/>
    </xf>
    <xf numFmtId="0" fontId="3" fillId="2" borderId="0" xfId="0" applyFont="1" applyFill="1" applyAlignment="1" applyProtection="1">
      <alignment/>
      <protection/>
    </xf>
    <xf numFmtId="0" fontId="13" fillId="2" borderId="8" xfId="0" applyFont="1" applyFill="1" applyBorder="1" applyAlignment="1" applyProtection="1">
      <alignment horizontal="center" vertical="top" wrapText="1"/>
      <protection/>
    </xf>
    <xf numFmtId="0" fontId="3" fillId="2" borderId="24" xfId="0" applyFont="1" applyFill="1" applyBorder="1" applyAlignment="1" applyProtection="1">
      <alignment horizontal="center" vertical="top" wrapText="1"/>
      <protection/>
    </xf>
    <xf numFmtId="0" fontId="3" fillId="2" borderId="10" xfId="20" applyFont="1" applyFill="1" applyBorder="1" applyAlignment="1" applyProtection="1">
      <alignment horizontal="center" vertical="top" wrapText="1"/>
      <protection/>
    </xf>
    <xf numFmtId="0" fontId="3" fillId="2" borderId="26" xfId="20" applyFont="1" applyFill="1" applyBorder="1" applyAlignment="1" applyProtection="1">
      <alignment horizontal="center" vertical="top" wrapText="1"/>
      <protection/>
    </xf>
    <xf numFmtId="0" fontId="3" fillId="2" borderId="11" xfId="20" applyFont="1" applyFill="1" applyBorder="1" applyAlignment="1" applyProtection="1">
      <alignment horizontal="center" vertical="top" wrapText="1"/>
      <protection/>
    </xf>
    <xf numFmtId="0" fontId="10" fillId="2" borderId="0" xfId="0" applyFont="1" applyFill="1" applyAlignment="1" applyProtection="1">
      <alignment vertical="top" wrapText="1"/>
      <protection/>
    </xf>
    <xf numFmtId="0" fontId="0" fillId="0" borderId="0" xfId="0" applyAlignment="1">
      <alignment vertical="top"/>
    </xf>
    <xf numFmtId="0" fontId="3" fillId="2" borderId="0" xfId="0" applyFont="1" applyFill="1" applyAlignment="1" applyProtection="1">
      <alignment wrapText="1"/>
      <protection/>
    </xf>
    <xf numFmtId="0" fontId="13" fillId="2" borderId="10" xfId="0" applyFont="1" applyFill="1" applyBorder="1" applyAlignment="1" applyProtection="1">
      <alignment horizontal="center" vertical="top" wrapText="1"/>
      <protection/>
    </xf>
    <xf numFmtId="0" fontId="13" fillId="2" borderId="11" xfId="0" applyFont="1" applyFill="1" applyBorder="1" applyAlignment="1" applyProtection="1">
      <alignment horizontal="center" vertical="top" wrapText="1"/>
      <protection/>
    </xf>
    <xf numFmtId="0" fontId="3" fillId="2" borderId="6" xfId="0" applyFont="1" applyFill="1" applyBorder="1" applyAlignment="1" applyProtection="1">
      <alignment/>
      <protection/>
    </xf>
    <xf numFmtId="49" fontId="3" fillId="2" borderId="33" xfId="0" applyNumberFormat="1" applyFont="1" applyFill="1" applyBorder="1" applyAlignment="1" applyProtection="1">
      <alignment horizontal="left"/>
      <protection/>
    </xf>
    <xf numFmtId="0" fontId="3" fillId="2" borderId="0" xfId="0" applyFont="1" applyFill="1" applyAlignment="1" applyProtection="1">
      <alignment/>
      <protection/>
    </xf>
    <xf numFmtId="0" fontId="10" fillId="2" borderId="0" xfId="0" applyFont="1" applyFill="1" applyBorder="1" applyAlignment="1" applyProtection="1">
      <alignment vertical="top" wrapText="1"/>
      <protection/>
    </xf>
    <xf numFmtId="0" fontId="13" fillId="2" borderId="8" xfId="0" applyFont="1" applyFill="1" applyBorder="1" applyAlignment="1" applyProtection="1">
      <alignment vertical="top" wrapText="1"/>
      <protection/>
    </xf>
    <xf numFmtId="0" fontId="13" fillId="2" borderId="9" xfId="0" applyFont="1" applyFill="1" applyBorder="1" applyAlignment="1" applyProtection="1">
      <alignment vertical="top" wrapText="1"/>
      <protection/>
    </xf>
    <xf numFmtId="0" fontId="13" fillId="2" borderId="10" xfId="0" applyFont="1" applyFill="1" applyBorder="1" applyAlignment="1" applyProtection="1">
      <alignment horizontal="left" vertical="top" wrapText="1"/>
      <protection/>
    </xf>
    <xf numFmtId="0" fontId="13" fillId="2" borderId="11" xfId="0" applyFont="1" applyFill="1" applyBorder="1" applyAlignment="1" applyProtection="1">
      <alignment horizontal="left" vertical="top" wrapText="1"/>
      <protection/>
    </xf>
    <xf numFmtId="0" fontId="13" fillId="2" borderId="8" xfId="0" applyFont="1" applyFill="1" applyBorder="1" applyAlignment="1" applyProtection="1">
      <alignment horizontal="left" vertical="top" wrapText="1"/>
      <protection/>
    </xf>
    <xf numFmtId="0" fontId="13" fillId="2" borderId="9" xfId="0" applyFont="1" applyFill="1" applyBorder="1" applyAlignment="1" applyProtection="1">
      <alignment horizontal="left" vertical="top" wrapText="1"/>
      <protection/>
    </xf>
    <xf numFmtId="0" fontId="3" fillId="2" borderId="10" xfId="0" applyFont="1" applyFill="1" applyBorder="1" applyAlignment="1" applyProtection="1">
      <alignment horizontal="center" vertical="top"/>
      <protection/>
    </xf>
    <xf numFmtId="0" fontId="3" fillId="2" borderId="26" xfId="0" applyFont="1" applyFill="1" applyBorder="1" applyAlignment="1" applyProtection="1">
      <alignment horizontal="center" vertical="top"/>
      <protection/>
    </xf>
    <xf numFmtId="0" fontId="3" fillId="2" borderId="11" xfId="0" applyFont="1" applyFill="1" applyBorder="1" applyAlignment="1" applyProtection="1">
      <alignment horizontal="center" vertical="top"/>
      <protection/>
    </xf>
    <xf numFmtId="0" fontId="6" fillId="0" borderId="0" xfId="0" applyFont="1" applyFill="1" applyBorder="1" applyAlignment="1">
      <alignment vertical="top" wrapText="1"/>
    </xf>
    <xf numFmtId="0" fontId="0" fillId="0" borderId="0" xfId="0" applyAlignment="1">
      <alignment/>
    </xf>
    <xf numFmtId="49" fontId="5" fillId="0" borderId="0" xfId="0" applyNumberFormat="1" applyFont="1" applyBorder="1" applyAlignment="1">
      <alignment horizontal="left"/>
    </xf>
    <xf numFmtId="0" fontId="0" fillId="0" borderId="0" xfId="0" applyFont="1" applyAlignment="1">
      <alignment wrapText="1"/>
    </xf>
    <xf numFmtId="0" fontId="0" fillId="0" borderId="0" xfId="0" applyFont="1" applyFill="1" applyBorder="1" applyAlignment="1">
      <alignment vertical="top" wrapText="1"/>
    </xf>
  </cellXfs>
  <cellStyles count="12">
    <cellStyle name="Normal" xfId="0"/>
    <cellStyle name="Comma" xfId="15"/>
    <cellStyle name="Comma [0]" xfId="16"/>
    <cellStyle name="Currency" xfId="17"/>
    <cellStyle name="Currency [0]" xfId="18"/>
    <cellStyle name="Followed Hyperlink" xfId="19"/>
    <cellStyle name="Hyperlink" xfId="20"/>
    <cellStyle name="Normal_Alice summary table 270706" xfId="21"/>
    <cellStyle name="Normal_AppendixAU" xfId="22"/>
    <cellStyle name="Normal_Sheet4" xfId="23"/>
    <cellStyle name="Normal_UEPMay2006" xfId="24"/>
    <cellStyle name="Percent" xfId="25"/>
  </cellStyles>
  <dxfs count="1">
    <dxf>
      <font>
        <b/>
        <i/>
        <color rgb="FFFF0000"/>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26"/>
  <sheetViews>
    <sheetView view="pageBreakPreview" zoomScale="99" zoomScaleSheetLayoutView="99" workbookViewId="0" topLeftCell="A1">
      <selection activeCell="G10" sqref="G10"/>
    </sheetView>
  </sheetViews>
  <sheetFormatPr defaultColWidth="9.140625" defaultRowHeight="12.75"/>
  <cols>
    <col min="1" max="1" width="5.8515625" style="0" customWidth="1"/>
    <col min="2" max="2" width="10.7109375" style="0" customWidth="1"/>
    <col min="3" max="3" width="46.140625" style="0" customWidth="1"/>
    <col min="4" max="4" width="18.00390625" style="32" customWidth="1"/>
    <col min="5" max="5" width="12.140625" style="0" customWidth="1"/>
  </cols>
  <sheetData>
    <row r="1" ht="12.75">
      <c r="A1" s="209" t="s">
        <v>231</v>
      </c>
    </row>
    <row r="2" spans="1:5" ht="25.5" customHeight="1">
      <c r="A2" s="464" t="s">
        <v>230</v>
      </c>
      <c r="B2" s="464"/>
      <c r="C2" s="464"/>
      <c r="D2" s="464"/>
      <c r="E2" s="464"/>
    </row>
    <row r="3" ht="12.75">
      <c r="A3" t="s">
        <v>260</v>
      </c>
    </row>
    <row r="4" ht="12.75">
      <c r="A4" t="s">
        <v>232</v>
      </c>
    </row>
    <row r="5" spans="1:5" ht="15">
      <c r="A5" s="12" t="s">
        <v>0</v>
      </c>
      <c r="B5" s="33"/>
      <c r="C5" s="34" t="s">
        <v>36</v>
      </c>
      <c r="D5" s="35"/>
      <c r="E5" s="12"/>
    </row>
    <row r="6" spans="1:256" ht="15">
      <c r="A6" s="36"/>
      <c r="B6" s="36"/>
      <c r="C6" s="36" t="s">
        <v>40</v>
      </c>
      <c r="D6" s="37"/>
      <c r="E6" s="36"/>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8"/>
      <c r="GI6" s="8"/>
      <c r="GJ6" s="8"/>
      <c r="GK6" s="8"/>
      <c r="GL6" s="8"/>
      <c r="GM6" s="8"/>
      <c r="GN6" s="8"/>
      <c r="GO6" s="8"/>
      <c r="GP6" s="8"/>
      <c r="GQ6" s="8"/>
      <c r="GR6" s="8"/>
      <c r="GS6" s="8"/>
      <c r="GT6" s="8"/>
      <c r="GU6" s="8"/>
      <c r="GV6" s="8"/>
      <c r="GW6" s="8"/>
      <c r="GX6" s="8"/>
      <c r="GY6" s="8"/>
      <c r="GZ6" s="8"/>
      <c r="HA6" s="8"/>
      <c r="HB6" s="8"/>
      <c r="HC6" s="8"/>
      <c r="HD6" s="8"/>
      <c r="HE6" s="8"/>
      <c r="HF6" s="8"/>
      <c r="HG6" s="8"/>
      <c r="HH6" s="8"/>
      <c r="HI6" s="8"/>
      <c r="HJ6" s="8"/>
      <c r="HK6" s="8"/>
      <c r="HL6" s="8"/>
      <c r="HM6" s="8"/>
      <c r="HN6" s="8"/>
      <c r="HO6" s="8"/>
      <c r="HP6" s="8"/>
      <c r="HQ6" s="8"/>
      <c r="HR6" s="8"/>
      <c r="HS6" s="8"/>
      <c r="HT6" s="8"/>
      <c r="HU6" s="8"/>
      <c r="HV6" s="8"/>
      <c r="HW6" s="8"/>
      <c r="HX6" s="8"/>
      <c r="HY6" s="8"/>
      <c r="HZ6" s="8"/>
      <c r="IA6" s="8"/>
      <c r="IB6" s="8"/>
      <c r="IC6" s="8"/>
      <c r="ID6" s="8"/>
      <c r="IE6" s="8"/>
      <c r="IF6" s="8"/>
      <c r="IG6" s="8"/>
      <c r="IH6" s="8"/>
      <c r="II6" s="8"/>
      <c r="IJ6" s="8"/>
      <c r="IK6" s="8"/>
      <c r="IL6" s="8"/>
      <c r="IM6" s="8"/>
      <c r="IN6" s="8"/>
      <c r="IO6" s="8"/>
      <c r="IP6" s="8"/>
      <c r="IQ6" s="8"/>
      <c r="IR6" s="8"/>
      <c r="IS6" s="8"/>
      <c r="IT6" s="8"/>
      <c r="IU6" s="8"/>
      <c r="IV6" s="8"/>
    </row>
    <row r="7" spans="1:5" ht="15.75" thickBot="1">
      <c r="A7" s="12"/>
      <c r="B7" s="33"/>
      <c r="C7" s="34"/>
      <c r="D7" s="35"/>
      <c r="E7" s="12"/>
    </row>
    <row r="8" spans="1:5" s="6" customFormat="1" ht="32.25" customHeight="1" thickBot="1">
      <c r="A8" s="38" t="s">
        <v>34</v>
      </c>
      <c r="B8" s="38" t="s">
        <v>33</v>
      </c>
      <c r="C8" s="38"/>
      <c r="D8" s="39" t="s">
        <v>35</v>
      </c>
      <c r="E8" s="40"/>
    </row>
    <row r="9" spans="1:5" ht="45.75" customHeight="1" thickBot="1">
      <c r="A9" s="41" t="s">
        <v>22</v>
      </c>
      <c r="B9" s="42"/>
      <c r="C9" s="38" t="s">
        <v>32</v>
      </c>
      <c r="D9" s="419">
        <v>682.416126</v>
      </c>
      <c r="E9" s="12"/>
    </row>
    <row r="10" spans="1:5" ht="35.25" customHeight="1" thickBot="1">
      <c r="A10" s="41" t="s">
        <v>23</v>
      </c>
      <c r="B10" s="42" t="s">
        <v>1</v>
      </c>
      <c r="C10" s="43" t="s">
        <v>84</v>
      </c>
      <c r="D10" s="208">
        <f>'Table III'!E17</f>
        <v>661.4666666666667</v>
      </c>
      <c r="E10" s="12"/>
    </row>
    <row r="11" spans="1:5" ht="18" customHeight="1" thickBot="1">
      <c r="A11" s="467" t="s">
        <v>24</v>
      </c>
      <c r="B11" s="466"/>
      <c r="C11" s="44" t="s">
        <v>37</v>
      </c>
      <c r="D11" s="465">
        <f>D9-D10</f>
        <v>20.949459333333266</v>
      </c>
      <c r="E11" s="12"/>
    </row>
    <row r="12" spans="1:5" ht="32.25" customHeight="1" thickBot="1">
      <c r="A12" s="467"/>
      <c r="B12" s="466"/>
      <c r="C12" s="45" t="s">
        <v>153</v>
      </c>
      <c r="D12" s="465"/>
      <c r="E12" s="12"/>
    </row>
    <row r="13" spans="1:5" ht="47.25" customHeight="1" thickBot="1">
      <c r="A13" s="41" t="s">
        <v>25</v>
      </c>
      <c r="B13" s="42" t="s">
        <v>1</v>
      </c>
      <c r="C13" s="43" t="s">
        <v>86</v>
      </c>
      <c r="D13" s="208">
        <f>'Table III'!M17</f>
        <v>627.8535776120344</v>
      </c>
      <c r="E13" s="12"/>
    </row>
    <row r="14" spans="1:5" ht="15" customHeight="1" thickBot="1">
      <c r="A14" s="467" t="s">
        <v>26</v>
      </c>
      <c r="B14" s="466"/>
      <c r="C14" s="44" t="s">
        <v>38</v>
      </c>
      <c r="D14" s="465">
        <f>D9-D13</f>
        <v>54.562548387965535</v>
      </c>
      <c r="E14" s="12"/>
    </row>
    <row r="15" spans="1:5" ht="32.25" customHeight="1" thickBot="1">
      <c r="A15" s="467"/>
      <c r="B15" s="466"/>
      <c r="C15" s="47" t="s">
        <v>152</v>
      </c>
      <c r="D15" s="465"/>
      <c r="E15" s="12"/>
    </row>
    <row r="16" spans="1:5" s="5" customFormat="1" ht="18" customHeight="1" thickBot="1">
      <c r="A16" s="471" t="s">
        <v>31</v>
      </c>
      <c r="B16" s="471"/>
      <c r="C16" s="471"/>
      <c r="D16" s="471"/>
      <c r="E16" s="48"/>
    </row>
    <row r="17" spans="1:5" ht="19.5" customHeight="1" thickBot="1">
      <c r="A17" s="41" t="s">
        <v>27</v>
      </c>
      <c r="B17" s="42" t="s">
        <v>2</v>
      </c>
      <c r="C17" s="38" t="s">
        <v>192</v>
      </c>
      <c r="D17" s="411">
        <v>-29.563755679911615</v>
      </c>
      <c r="E17" s="12"/>
    </row>
    <row r="18" spans="1:5" ht="47.25" customHeight="1" thickBot="1">
      <c r="A18" s="41" t="s">
        <v>28</v>
      </c>
      <c r="B18" s="42" t="s">
        <v>3</v>
      </c>
      <c r="C18" s="38" t="s">
        <v>189</v>
      </c>
      <c r="D18" s="46">
        <f>'Table VI'!G19*-1</f>
        <v>0</v>
      </c>
      <c r="E18" s="12"/>
    </row>
    <row r="19" spans="1:5" ht="31.5" customHeight="1" thickBot="1">
      <c r="A19" s="41" t="s">
        <v>29</v>
      </c>
      <c r="B19" s="42" t="s">
        <v>4</v>
      </c>
      <c r="C19" s="38" t="s">
        <v>190</v>
      </c>
      <c r="D19" s="46">
        <f>('Table VII'!G8+'Table VII'!G9)*-1</f>
        <v>0</v>
      </c>
      <c r="E19" s="12"/>
    </row>
    <row r="20" spans="1:5" ht="32.25" customHeight="1" thickBot="1">
      <c r="A20" s="41" t="s">
        <v>30</v>
      </c>
      <c r="B20" s="38"/>
      <c r="C20" s="42" t="s">
        <v>156</v>
      </c>
      <c r="D20" s="412">
        <f>D17</f>
        <v>-29.563755679911615</v>
      </c>
      <c r="E20" s="12"/>
    </row>
    <row r="21" spans="1:5" ht="12.75">
      <c r="A21" s="49" t="s">
        <v>62</v>
      </c>
      <c r="B21" s="12" t="s">
        <v>191</v>
      </c>
      <c r="C21" s="12"/>
      <c r="D21" s="49"/>
      <c r="E21" s="12"/>
    </row>
    <row r="22" spans="1:5" ht="24" customHeight="1">
      <c r="A22" s="49" t="s">
        <v>151</v>
      </c>
      <c r="B22" s="470" t="s">
        <v>194</v>
      </c>
      <c r="C22" s="470"/>
      <c r="D22" s="470"/>
      <c r="E22" s="470"/>
    </row>
    <row r="23" spans="1:5" ht="85.5" customHeight="1">
      <c r="A23" s="49"/>
      <c r="B23" s="383" t="s">
        <v>298</v>
      </c>
      <c r="C23" s="470" t="s">
        <v>299</v>
      </c>
      <c r="D23" s="470"/>
      <c r="E23" s="199"/>
    </row>
    <row r="24" spans="1:5" ht="24" customHeight="1">
      <c r="A24" s="49"/>
      <c r="B24" s="199"/>
      <c r="C24" s="199"/>
      <c r="D24" s="199"/>
      <c r="E24" s="199"/>
    </row>
    <row r="25" spans="1:10" ht="12.75">
      <c r="A25" s="468"/>
      <c r="B25" s="469"/>
      <c r="C25" s="469"/>
      <c r="D25" s="469"/>
      <c r="E25" s="469"/>
      <c r="F25" s="469"/>
      <c r="G25" s="469"/>
      <c r="H25" s="469"/>
      <c r="I25" s="469"/>
      <c r="J25" s="469"/>
    </row>
    <row r="26" spans="1:10" ht="12.75">
      <c r="A26" s="469"/>
      <c r="B26" s="469"/>
      <c r="C26" s="469"/>
      <c r="D26" s="469"/>
      <c r="E26" s="469"/>
      <c r="F26" s="469"/>
      <c r="G26" s="469"/>
      <c r="H26" s="469"/>
      <c r="I26" s="469"/>
      <c r="J26" s="469"/>
    </row>
  </sheetData>
  <mergeCells count="11">
    <mergeCell ref="B14:B15"/>
    <mergeCell ref="A14:A15"/>
    <mergeCell ref="A25:J26"/>
    <mergeCell ref="B22:E22"/>
    <mergeCell ref="A16:D16"/>
    <mergeCell ref="D14:D15"/>
    <mergeCell ref="C23:D23"/>
    <mergeCell ref="A2:E2"/>
    <mergeCell ref="D11:D12"/>
    <mergeCell ref="B11:B12"/>
    <mergeCell ref="A11:A12"/>
  </mergeCells>
  <printOptions/>
  <pageMargins left="0.75" right="0.75" top="1" bottom="1" header="0.5" footer="0.5"/>
  <pageSetup fitToHeight="1" fitToWidth="1" horizontalDpi="600" verticalDpi="600" orientation="portrait" paperSize="9" scale="94" r:id="rId1"/>
</worksheet>
</file>

<file path=xl/worksheets/sheet10.xml><?xml version="1.0" encoding="utf-8"?>
<worksheet xmlns="http://schemas.openxmlformats.org/spreadsheetml/2006/main" xmlns:r="http://schemas.openxmlformats.org/officeDocument/2006/relationships">
  <dimension ref="A1:C8"/>
  <sheetViews>
    <sheetView view="pageBreakPreview" zoomScale="98" zoomScaleSheetLayoutView="98" workbookViewId="0" topLeftCell="A1">
      <selection activeCell="D8" sqref="D8"/>
    </sheetView>
  </sheetViews>
  <sheetFormatPr defaultColWidth="9.140625" defaultRowHeight="12.75"/>
  <cols>
    <col min="1" max="1" width="37.57421875" style="0" customWidth="1"/>
    <col min="2" max="3" width="42.7109375" style="0" customWidth="1"/>
  </cols>
  <sheetData>
    <row r="1" ht="12.75">
      <c r="A1" t="s">
        <v>129</v>
      </c>
    </row>
    <row r="2" spans="1:3" ht="20.25" customHeight="1">
      <c r="A2" s="533" t="s">
        <v>130</v>
      </c>
      <c r="B2" s="533"/>
      <c r="C2" s="533"/>
    </row>
    <row r="3" spans="1:3" ht="24" customHeight="1" thickBot="1">
      <c r="A3" s="18"/>
      <c r="B3" s="18"/>
      <c r="C3" s="18"/>
    </row>
    <row r="4" spans="1:3" ht="33" customHeight="1" thickBot="1">
      <c r="A4" s="19"/>
      <c r="B4" s="31" t="s">
        <v>119</v>
      </c>
      <c r="C4" s="31" t="s">
        <v>119</v>
      </c>
    </row>
    <row r="5" spans="1:3" ht="54.75" customHeight="1" thickBot="1">
      <c r="A5" s="20" t="s">
        <v>120</v>
      </c>
      <c r="B5" s="21" t="s">
        <v>291</v>
      </c>
      <c r="C5" s="21" t="s">
        <v>291</v>
      </c>
    </row>
    <row r="6" spans="1:3" ht="54.75" customHeight="1" thickBot="1">
      <c r="A6" s="20" t="s">
        <v>121</v>
      </c>
      <c r="B6" s="21" t="s">
        <v>127</v>
      </c>
      <c r="C6" s="22" t="s">
        <v>128</v>
      </c>
    </row>
    <row r="7" spans="1:3" ht="66.75" customHeight="1" thickBot="1">
      <c r="A7" s="20" t="s">
        <v>122</v>
      </c>
      <c r="B7" s="315" t="s">
        <v>292</v>
      </c>
      <c r="C7" s="315" t="s">
        <v>293</v>
      </c>
    </row>
    <row r="8" spans="1:3" ht="54.75" customHeight="1" thickBot="1">
      <c r="A8" s="23" t="s">
        <v>123</v>
      </c>
      <c r="B8" s="316" t="s">
        <v>295</v>
      </c>
      <c r="C8" s="316" t="s">
        <v>294</v>
      </c>
    </row>
  </sheetData>
  <mergeCells count="1">
    <mergeCell ref="A2:C2"/>
  </mergeCells>
  <printOptions/>
  <pageMargins left="0.75" right="0.75" top="1" bottom="1" header="0.5" footer="0.5"/>
  <pageSetup horizontalDpi="600" verticalDpi="600" orientation="landscape" paperSize="9" scale="87" r:id="rId1"/>
</worksheet>
</file>

<file path=xl/worksheets/sheet11.xml><?xml version="1.0" encoding="utf-8"?>
<worksheet xmlns="http://schemas.openxmlformats.org/spreadsheetml/2006/main" xmlns:r="http://schemas.openxmlformats.org/officeDocument/2006/relationships">
  <dimension ref="A1:O16"/>
  <sheetViews>
    <sheetView tabSelected="1" view="pageBreakPreview" zoomScaleSheetLayoutView="100" workbookViewId="0" topLeftCell="H1">
      <selection activeCell="G5" sqref="G5"/>
    </sheetView>
  </sheetViews>
  <sheetFormatPr defaultColWidth="9.140625" defaultRowHeight="12.75"/>
  <cols>
    <col min="2" max="7" width="15.7109375" style="0" customWidth="1"/>
    <col min="10" max="15" width="15.7109375" style="0" customWidth="1"/>
  </cols>
  <sheetData>
    <row r="1" spans="1:15" ht="15">
      <c r="A1" s="13" t="s">
        <v>67</v>
      </c>
      <c r="B1" s="13"/>
      <c r="C1" s="13"/>
      <c r="D1" s="13"/>
      <c r="E1" s="13"/>
      <c r="F1" s="13"/>
      <c r="G1" s="13"/>
      <c r="I1" s="13" t="s">
        <v>67</v>
      </c>
      <c r="J1" s="13"/>
      <c r="K1" s="13"/>
      <c r="L1" s="13"/>
      <c r="M1" s="13"/>
      <c r="N1" s="13"/>
      <c r="O1" s="13"/>
    </row>
    <row r="2" spans="1:15" ht="15" customHeight="1">
      <c r="A2" s="533" t="s">
        <v>131</v>
      </c>
      <c r="B2" s="533"/>
      <c r="C2" s="533"/>
      <c r="D2" s="533"/>
      <c r="E2" s="533"/>
      <c r="F2" s="533"/>
      <c r="G2" s="533"/>
      <c r="I2" s="533" t="s">
        <v>131</v>
      </c>
      <c r="J2" s="533"/>
      <c r="K2" s="533"/>
      <c r="L2" s="533"/>
      <c r="M2" s="533"/>
      <c r="N2" s="533"/>
      <c r="O2" s="533"/>
    </row>
    <row r="3" spans="1:15" ht="15">
      <c r="A3" s="537" t="s">
        <v>235</v>
      </c>
      <c r="B3" s="537"/>
      <c r="C3" s="14"/>
      <c r="D3" s="14"/>
      <c r="E3" s="14"/>
      <c r="F3" s="14"/>
      <c r="G3" s="14"/>
      <c r="I3" s="537" t="s">
        <v>235</v>
      </c>
      <c r="J3" s="537"/>
      <c r="K3" s="14"/>
      <c r="L3" s="14"/>
      <c r="M3" s="14"/>
      <c r="N3" s="14"/>
      <c r="O3" s="14"/>
    </row>
    <row r="4" spans="1:15" ht="15">
      <c r="A4" s="14"/>
      <c r="B4" s="14"/>
      <c r="C4" s="14" t="s">
        <v>236</v>
      </c>
      <c r="D4" s="14"/>
      <c r="E4" s="14"/>
      <c r="F4" s="14"/>
      <c r="G4" s="14"/>
      <c r="I4" s="14"/>
      <c r="J4" s="14"/>
      <c r="K4" s="14" t="s">
        <v>237</v>
      </c>
      <c r="L4" s="14"/>
      <c r="M4" s="14"/>
      <c r="N4" s="14"/>
      <c r="O4" s="14"/>
    </row>
    <row r="5" spans="1:15" ht="47.25">
      <c r="A5" s="190" t="s">
        <v>39</v>
      </c>
      <c r="B5" s="190" t="s">
        <v>133</v>
      </c>
      <c r="C5" s="190" t="s">
        <v>209</v>
      </c>
      <c r="D5" s="190" t="s">
        <v>210</v>
      </c>
      <c r="E5" s="190" t="s">
        <v>211</v>
      </c>
      <c r="F5" s="190" t="s">
        <v>212</v>
      </c>
      <c r="G5" s="193" t="s">
        <v>138</v>
      </c>
      <c r="I5" s="190" t="s">
        <v>39</v>
      </c>
      <c r="J5" s="190" t="s">
        <v>133</v>
      </c>
      <c r="K5" s="190" t="s">
        <v>209</v>
      </c>
      <c r="L5" s="190" t="s">
        <v>210</v>
      </c>
      <c r="M5" s="190" t="s">
        <v>211</v>
      </c>
      <c r="N5" s="190" t="s">
        <v>212</v>
      </c>
      <c r="O5" s="193" t="s">
        <v>138</v>
      </c>
    </row>
    <row r="6" spans="1:15" ht="24.75" customHeight="1">
      <c r="A6" s="190">
        <v>2005</v>
      </c>
      <c r="B6" s="194" t="s">
        <v>208</v>
      </c>
      <c r="C6" s="210">
        <v>55</v>
      </c>
      <c r="D6" s="210">
        <v>41</v>
      </c>
      <c r="E6" s="210">
        <v>33.60331344089151</v>
      </c>
      <c r="F6" s="190">
        <v>1.83</v>
      </c>
      <c r="G6" s="190"/>
      <c r="I6" s="190">
        <v>2005</v>
      </c>
      <c r="J6" s="194" t="s">
        <v>208</v>
      </c>
      <c r="K6" s="210">
        <v>55</v>
      </c>
      <c r="L6" s="210">
        <v>41</v>
      </c>
      <c r="M6" s="210">
        <v>33.60331344089151</v>
      </c>
      <c r="N6" s="190">
        <v>1.83</v>
      </c>
      <c r="O6" s="190"/>
    </row>
    <row r="7" spans="1:15" ht="24.75" customHeight="1">
      <c r="A7" s="190">
        <v>2006</v>
      </c>
      <c r="B7" s="194" t="s">
        <v>208</v>
      </c>
      <c r="C7" s="210">
        <v>60</v>
      </c>
      <c r="D7" s="210">
        <v>45.66182671664012</v>
      </c>
      <c r="E7" s="210">
        <v>33</v>
      </c>
      <c r="F7" s="190">
        <v>1.83</v>
      </c>
      <c r="G7" s="190"/>
      <c r="I7" s="190">
        <v>2006</v>
      </c>
      <c r="J7" s="194" t="s">
        <v>208</v>
      </c>
      <c r="K7" s="210">
        <v>60</v>
      </c>
      <c r="L7" s="210">
        <v>41.03091335832006</v>
      </c>
      <c r="M7" s="210">
        <v>33</v>
      </c>
      <c r="N7" s="190">
        <v>1.83</v>
      </c>
      <c r="O7" s="190"/>
    </row>
    <row r="8" spans="1:15" ht="24.75" customHeight="1">
      <c r="A8" s="190">
        <v>2007</v>
      </c>
      <c r="B8" s="194" t="s">
        <v>208</v>
      </c>
      <c r="C8" s="210">
        <v>55</v>
      </c>
      <c r="D8" s="210">
        <v>42.623993050259365</v>
      </c>
      <c r="E8" s="210">
        <v>31.539298707861956</v>
      </c>
      <c r="F8" s="190">
        <v>1.83</v>
      </c>
      <c r="G8" s="191"/>
      <c r="I8" s="190">
        <v>2007</v>
      </c>
      <c r="J8" s="194" t="s">
        <v>208</v>
      </c>
      <c r="K8" s="210">
        <v>55</v>
      </c>
      <c r="L8" s="210">
        <v>37.211996525129685</v>
      </c>
      <c r="M8" s="210">
        <v>31.539298707861956</v>
      </c>
      <c r="N8" s="190">
        <v>1.83</v>
      </c>
      <c r="O8" s="191"/>
    </row>
    <row r="9" spans="1:15" ht="24.75" customHeight="1">
      <c r="A9" s="195">
        <v>2008</v>
      </c>
      <c r="B9" s="194" t="s">
        <v>208</v>
      </c>
      <c r="C9" s="210">
        <v>50</v>
      </c>
      <c r="D9" s="210">
        <v>39.5861593838786</v>
      </c>
      <c r="E9" s="210">
        <v>30.078597415723912</v>
      </c>
      <c r="F9" s="190">
        <v>1.83</v>
      </c>
      <c r="G9" s="192"/>
      <c r="I9" s="195">
        <v>2008</v>
      </c>
      <c r="J9" s="194" t="s">
        <v>208</v>
      </c>
      <c r="K9" s="210">
        <v>50</v>
      </c>
      <c r="L9" s="210">
        <v>33.3930796919393</v>
      </c>
      <c r="M9" s="210">
        <v>30.078597415723912</v>
      </c>
      <c r="N9" s="190">
        <v>1.83</v>
      </c>
      <c r="O9" s="192"/>
    </row>
    <row r="10" spans="1:15" ht="24.75" customHeight="1">
      <c r="A10" s="195">
        <v>2009</v>
      </c>
      <c r="B10" s="194" t="s">
        <v>208</v>
      </c>
      <c r="C10" s="210">
        <v>45</v>
      </c>
      <c r="D10" s="210">
        <v>36.548325717497846</v>
      </c>
      <c r="E10" s="210">
        <v>28.61789612358587</v>
      </c>
      <c r="F10" s="190">
        <v>1.83</v>
      </c>
      <c r="G10" s="192"/>
      <c r="I10" s="195">
        <v>2009</v>
      </c>
      <c r="J10" s="194" t="s">
        <v>208</v>
      </c>
      <c r="K10" s="210">
        <v>45</v>
      </c>
      <c r="L10" s="210">
        <v>29.574162858748924</v>
      </c>
      <c r="M10" s="210">
        <v>28.61789612358587</v>
      </c>
      <c r="N10" s="190">
        <v>1.83</v>
      </c>
      <c r="O10" s="192"/>
    </row>
    <row r="11" spans="1:15" ht="24.75" customHeight="1">
      <c r="A11" s="195">
        <v>2010</v>
      </c>
      <c r="B11" s="194" t="s">
        <v>208</v>
      </c>
      <c r="C11" s="210">
        <v>40</v>
      </c>
      <c r="D11" s="210">
        <v>33.51049205111708</v>
      </c>
      <c r="E11" s="210">
        <v>27.15719483144783</v>
      </c>
      <c r="F11" s="190">
        <v>1.83</v>
      </c>
      <c r="G11" s="192"/>
      <c r="I11" s="195">
        <v>2010</v>
      </c>
      <c r="J11" s="194" t="s">
        <v>208</v>
      </c>
      <c r="K11" s="210">
        <v>40</v>
      </c>
      <c r="L11" s="210">
        <v>25.75524602555854</v>
      </c>
      <c r="M11" s="210">
        <v>27.15719483144783</v>
      </c>
      <c r="N11" s="190">
        <v>1.83</v>
      </c>
      <c r="O11" s="192"/>
    </row>
    <row r="12" spans="1:15" ht="24.75" customHeight="1">
      <c r="A12" s="195">
        <v>2011</v>
      </c>
      <c r="B12" s="194" t="s">
        <v>208</v>
      </c>
      <c r="C12" s="210">
        <v>40.5</v>
      </c>
      <c r="D12" s="210">
        <v>33.814275417755155</v>
      </c>
      <c r="E12" s="210">
        <v>26.941475348303044</v>
      </c>
      <c r="F12" s="190">
        <v>1.83</v>
      </c>
      <c r="G12" s="192"/>
      <c r="I12" s="195">
        <v>2011</v>
      </c>
      <c r="J12" s="194" t="s">
        <v>208</v>
      </c>
      <c r="K12" s="210">
        <v>40.5</v>
      </c>
      <c r="L12" s="210">
        <v>26.057137708877576</v>
      </c>
      <c r="M12" s="210">
        <v>26.941475348303044</v>
      </c>
      <c r="N12" s="190">
        <v>1.83</v>
      </c>
      <c r="O12" s="192"/>
    </row>
    <row r="13" spans="1:15" ht="24.75" customHeight="1">
      <c r="A13" s="195">
        <v>2012</v>
      </c>
      <c r="B13" s="194" t="s">
        <v>208</v>
      </c>
      <c r="C13" s="210">
        <v>41</v>
      </c>
      <c r="D13" s="210">
        <v>34.11805878439324</v>
      </c>
      <c r="E13" s="210">
        <v>26.725755865158263</v>
      </c>
      <c r="F13" s="190">
        <v>1.83</v>
      </c>
      <c r="G13" s="192"/>
      <c r="I13" s="195">
        <v>2012</v>
      </c>
      <c r="J13" s="194" t="s">
        <v>208</v>
      </c>
      <c r="K13" s="210">
        <v>41</v>
      </c>
      <c r="L13" s="210">
        <v>26.35902939219662</v>
      </c>
      <c r="M13" s="210">
        <v>26.725755865158263</v>
      </c>
      <c r="N13" s="190">
        <v>1.83</v>
      </c>
      <c r="O13" s="192"/>
    </row>
    <row r="14" spans="1:15" ht="15">
      <c r="A14" s="535"/>
      <c r="B14" s="535"/>
      <c r="C14" s="535"/>
      <c r="D14" s="535"/>
      <c r="E14" s="535"/>
      <c r="F14" s="535"/>
      <c r="G14" s="535"/>
      <c r="I14" s="535"/>
      <c r="J14" s="535"/>
      <c r="K14" s="535"/>
      <c r="L14" s="535"/>
      <c r="M14" s="535"/>
      <c r="N14" s="535"/>
      <c r="O14" s="535"/>
    </row>
    <row r="15" spans="1:15" ht="29.25" customHeight="1">
      <c r="A15" s="151" t="s">
        <v>62</v>
      </c>
      <c r="B15" s="536" t="s">
        <v>183</v>
      </c>
      <c r="C15" s="536"/>
      <c r="D15" s="536"/>
      <c r="E15" s="536"/>
      <c r="F15" s="536"/>
      <c r="G15" s="536"/>
      <c r="I15" s="151" t="s">
        <v>62</v>
      </c>
      <c r="J15" s="536" t="s">
        <v>183</v>
      </c>
      <c r="K15" s="536"/>
      <c r="L15" s="536"/>
      <c r="M15" s="536"/>
      <c r="N15" s="536"/>
      <c r="O15" s="536"/>
    </row>
    <row r="16" spans="1:15" ht="12.75">
      <c r="A16" s="151" t="s">
        <v>151</v>
      </c>
      <c r="B16" s="534" t="s">
        <v>182</v>
      </c>
      <c r="C16" s="534"/>
      <c r="D16" s="534"/>
      <c r="E16" s="534"/>
      <c r="F16" s="534"/>
      <c r="G16" s="534"/>
      <c r="I16" s="151" t="s">
        <v>151</v>
      </c>
      <c r="J16" s="534" t="s">
        <v>182</v>
      </c>
      <c r="K16" s="534"/>
      <c r="L16" s="534"/>
      <c r="M16" s="534"/>
      <c r="N16" s="534"/>
      <c r="O16" s="534"/>
    </row>
  </sheetData>
  <mergeCells count="10">
    <mergeCell ref="J16:O16"/>
    <mergeCell ref="I2:O2"/>
    <mergeCell ref="I3:J3"/>
    <mergeCell ref="I14:O14"/>
    <mergeCell ref="J15:O15"/>
    <mergeCell ref="B16:G16"/>
    <mergeCell ref="A14:G14"/>
    <mergeCell ref="A2:G2"/>
    <mergeCell ref="B15:G15"/>
    <mergeCell ref="A3:B3"/>
  </mergeCells>
  <printOptions/>
  <pageMargins left="0.75" right="0.75" top="1" bottom="1" header="0.5" footer="0.5"/>
  <pageSetup horizontalDpi="600" verticalDpi="600" orientation="portrait" paperSize="9" scale="40" r:id="rId1"/>
</worksheet>
</file>

<file path=xl/worksheets/sheet2.xml><?xml version="1.0" encoding="utf-8"?>
<worksheet xmlns="http://schemas.openxmlformats.org/spreadsheetml/2006/main" xmlns:r="http://schemas.openxmlformats.org/officeDocument/2006/relationships">
  <dimension ref="A1:O25"/>
  <sheetViews>
    <sheetView view="pageBreakPreview" zoomScale="55" zoomScaleNormal="50" zoomScaleSheetLayoutView="55" workbookViewId="0" topLeftCell="A1">
      <selection activeCell="A32" sqref="A32"/>
    </sheetView>
  </sheetViews>
  <sheetFormatPr defaultColWidth="9.140625" defaultRowHeight="12.75"/>
  <cols>
    <col min="1" max="1" width="3.00390625" style="4" bestFit="1" customWidth="1"/>
    <col min="2" max="2" width="50.421875" style="4" customWidth="1"/>
    <col min="3" max="3" width="42.57421875" style="4" bestFit="1" customWidth="1"/>
    <col min="4" max="9" width="15.00390625" style="4" bestFit="1" customWidth="1"/>
    <col min="10" max="11" width="15.140625" style="4" bestFit="1" customWidth="1"/>
    <col min="12" max="12" width="12.421875" style="4" bestFit="1" customWidth="1"/>
    <col min="13" max="14" width="15.140625" style="4" bestFit="1" customWidth="1"/>
    <col min="15" max="15" width="17.28125" style="4" customWidth="1"/>
    <col min="16" max="16384" width="9.140625" style="4" customWidth="1"/>
  </cols>
  <sheetData>
    <row r="1" spans="1:15" ht="15">
      <c r="A1" s="154"/>
      <c r="B1" s="155" t="s">
        <v>68</v>
      </c>
      <c r="C1" s="156" t="s">
        <v>5</v>
      </c>
      <c r="D1" s="155"/>
      <c r="E1" s="155"/>
      <c r="F1" s="155"/>
      <c r="G1" s="155"/>
      <c r="H1" s="155"/>
      <c r="I1" s="155"/>
      <c r="J1" s="155"/>
      <c r="K1" s="155"/>
      <c r="L1" s="155"/>
      <c r="M1" s="155"/>
      <c r="N1" s="155"/>
      <c r="O1" s="155"/>
    </row>
    <row r="2" spans="1:15" ht="15">
      <c r="A2" s="154"/>
      <c r="B2" s="155"/>
      <c r="C2" s="157" t="s">
        <v>40</v>
      </c>
      <c r="D2" s="155"/>
      <c r="E2" s="155"/>
      <c r="F2" s="155"/>
      <c r="G2" s="155"/>
      <c r="H2" s="155"/>
      <c r="I2" s="155"/>
      <c r="J2" s="155"/>
      <c r="K2" s="155"/>
      <c r="L2" s="155"/>
      <c r="M2" s="155"/>
      <c r="N2" s="155"/>
      <c r="O2" s="155"/>
    </row>
    <row r="3" spans="1:15" ht="15.75" thickBot="1">
      <c r="A3" s="154"/>
      <c r="B3" s="155"/>
      <c r="C3" s="155"/>
      <c r="D3" s="155"/>
      <c r="E3" s="155"/>
      <c r="F3" s="155"/>
      <c r="G3" s="155"/>
      <c r="H3" s="155"/>
      <c r="I3" s="155"/>
      <c r="J3" s="155"/>
      <c r="K3" s="155"/>
      <c r="L3" s="155"/>
      <c r="M3" s="155"/>
      <c r="N3" s="155"/>
      <c r="O3" s="155"/>
    </row>
    <row r="4" spans="1:15" ht="16.5" thickBot="1">
      <c r="A4" s="158"/>
      <c r="B4" s="476"/>
      <c r="C4" s="476"/>
      <c r="D4" s="233">
        <v>1990</v>
      </c>
      <c r="E4" s="233">
        <v>1991</v>
      </c>
      <c r="F4" s="233">
        <v>1992</v>
      </c>
      <c r="G4" s="233">
        <v>1993</v>
      </c>
      <c r="H4" s="233">
        <v>1994</v>
      </c>
      <c r="I4" s="233">
        <v>1995</v>
      </c>
      <c r="J4" s="233">
        <v>1996</v>
      </c>
      <c r="K4" s="233">
        <v>1997</v>
      </c>
      <c r="L4" s="233">
        <v>1998</v>
      </c>
      <c r="M4" s="233">
        <v>1999</v>
      </c>
      <c r="N4" s="233">
        <v>2000</v>
      </c>
      <c r="O4" s="233">
        <v>2001</v>
      </c>
    </row>
    <row r="5" spans="1:15" ht="16.5" thickBot="1">
      <c r="A5" s="474" t="s">
        <v>22</v>
      </c>
      <c r="B5" s="472" t="s">
        <v>213</v>
      </c>
      <c r="C5" s="160" t="s">
        <v>6</v>
      </c>
      <c r="D5" s="198">
        <v>788.152</v>
      </c>
      <c r="E5" s="198">
        <v>777.403</v>
      </c>
      <c r="F5" s="196">
        <v>779.563</v>
      </c>
      <c r="G5" s="196">
        <v>798.489</v>
      </c>
      <c r="H5" s="196">
        <v>833.681</v>
      </c>
      <c r="I5" s="196">
        <v>857.522</v>
      </c>
      <c r="J5" s="196">
        <v>880.854</v>
      </c>
      <c r="K5" s="196">
        <v>908.655</v>
      </c>
      <c r="L5" s="196">
        <v>938.101</v>
      </c>
      <c r="M5" s="196">
        <v>966.551</v>
      </c>
      <c r="N5" s="196">
        <v>1005.542</v>
      </c>
      <c r="O5" s="196">
        <v>1027.905</v>
      </c>
    </row>
    <row r="6" spans="1:15" ht="15.75" thickBot="1">
      <c r="A6" s="474"/>
      <c r="B6" s="472"/>
      <c r="C6" s="160" t="s">
        <v>135</v>
      </c>
      <c r="D6" s="161">
        <f aca="true" t="shared" si="0" ref="D6:O6">(D5/$E$13)*100</f>
        <v>73.32615098924697</v>
      </c>
      <c r="E6" s="161">
        <f t="shared" si="0"/>
        <v>72.32611191431799</v>
      </c>
      <c r="F6" s="161">
        <f t="shared" si="0"/>
        <v>72.52706869186441</v>
      </c>
      <c r="G6" s="161">
        <f t="shared" si="0"/>
        <v>74.28785941956984</v>
      </c>
      <c r="H6" s="161">
        <f t="shared" si="0"/>
        <v>77.56196632485408</v>
      </c>
      <c r="I6" s="161">
        <f t="shared" si="0"/>
        <v>79.7800267570228</v>
      </c>
      <c r="J6" s="161">
        <f t="shared" si="0"/>
        <v>81.95073209670487</v>
      </c>
      <c r="K6" s="161">
        <f t="shared" si="0"/>
        <v>84.5372132877087</v>
      </c>
      <c r="L6" s="161">
        <f t="shared" si="0"/>
        <v>87.27673795050137</v>
      </c>
      <c r="M6" s="161">
        <f t="shared" si="0"/>
        <v>89.9235992103143</v>
      </c>
      <c r="N6" s="161">
        <f>(N5/$E$13)*100</f>
        <v>93.55114815166283</v>
      </c>
      <c r="O6" s="161">
        <f t="shared" si="0"/>
        <v>95.63170204808449</v>
      </c>
    </row>
    <row r="7" spans="1:15" ht="16.5" thickBot="1">
      <c r="A7" s="474" t="s">
        <v>23</v>
      </c>
      <c r="B7" s="472" t="s">
        <v>188</v>
      </c>
      <c r="C7" s="160" t="s">
        <v>6</v>
      </c>
      <c r="D7" s="196">
        <f>161.5*44/12</f>
        <v>592.1666666666666</v>
      </c>
      <c r="E7" s="196">
        <f>163.3*44/12</f>
        <v>598.7666666666668</v>
      </c>
      <c r="F7" s="196">
        <f>158.7*44/12</f>
        <v>581.9</v>
      </c>
      <c r="G7" s="196">
        <f>154.6*44/12</f>
        <v>566.8666666666667</v>
      </c>
      <c r="H7" s="196">
        <f>152.5*44/12</f>
        <v>559.1666666666666</v>
      </c>
      <c r="I7" s="196">
        <f>149.9*44/12</f>
        <v>549.6333333333333</v>
      </c>
      <c r="J7" s="196">
        <f>155.8*44/12</f>
        <v>571.2666666666668</v>
      </c>
      <c r="K7" s="196">
        <f>149.6*44/12</f>
        <v>548.5333333333333</v>
      </c>
      <c r="L7" s="196">
        <f>150*44/12</f>
        <v>550</v>
      </c>
      <c r="M7" s="196">
        <f>147.5*44/12</f>
        <v>540.8333333333334</v>
      </c>
      <c r="N7" s="196">
        <f>149*44/12</f>
        <v>546.3333333333334</v>
      </c>
      <c r="O7" s="196">
        <f>153.1*44/12</f>
        <v>561.3666666666667</v>
      </c>
    </row>
    <row r="8" spans="1:15" ht="15.75" thickBot="1">
      <c r="A8" s="474"/>
      <c r="B8" s="473"/>
      <c r="C8" s="160" t="s">
        <v>135</v>
      </c>
      <c r="D8" s="161">
        <f>(D7/$E$15)*100</f>
        <v>106.38998682476941</v>
      </c>
      <c r="E8" s="161">
        <f aca="true" t="shared" si="1" ref="E8:O8">(E7/$E$15)*100</f>
        <v>107.57575757575759</v>
      </c>
      <c r="F8" s="161">
        <f t="shared" si="1"/>
        <v>104.54545454545455</v>
      </c>
      <c r="G8" s="161">
        <f t="shared" si="1"/>
        <v>101.84453227931489</v>
      </c>
      <c r="H8" s="161">
        <f t="shared" si="1"/>
        <v>100.46113306982872</v>
      </c>
      <c r="I8" s="161">
        <f t="shared" si="1"/>
        <v>98.74835309617917</v>
      </c>
      <c r="J8" s="161">
        <f t="shared" si="1"/>
        <v>102.635046113307</v>
      </c>
      <c r="K8" s="161">
        <f t="shared" si="1"/>
        <v>98.55072463768116</v>
      </c>
      <c r="L8" s="161">
        <f t="shared" si="1"/>
        <v>98.81422924901186</v>
      </c>
      <c r="M8" s="161">
        <f t="shared" si="1"/>
        <v>97.167325428195</v>
      </c>
      <c r="N8" s="161">
        <f t="shared" si="1"/>
        <v>98.15546772068512</v>
      </c>
      <c r="O8" s="161">
        <f t="shared" si="1"/>
        <v>100.85638998682475</v>
      </c>
    </row>
    <row r="9" spans="1:15" s="164" customFormat="1" ht="16.5" thickBot="1">
      <c r="A9" s="475" t="s">
        <v>24</v>
      </c>
      <c r="B9" s="472" t="s">
        <v>202</v>
      </c>
      <c r="C9" s="162" t="s">
        <v>6</v>
      </c>
      <c r="D9" s="163">
        <f>D7/D5</f>
        <v>0.751335613773316</v>
      </c>
      <c r="E9" s="163">
        <f>E7/E5</f>
        <v>0.7702139902555905</v>
      </c>
      <c r="F9" s="163">
        <f aca="true" t="shared" si="2" ref="F9:O9">F7/F5</f>
        <v>0.7464438409724422</v>
      </c>
      <c r="G9" s="163">
        <f t="shared" si="2"/>
        <v>0.7099242026711284</v>
      </c>
      <c r="H9" s="163">
        <f t="shared" si="2"/>
        <v>0.6707201755427635</v>
      </c>
      <c r="I9" s="163">
        <f t="shared" si="2"/>
        <v>0.6409553729622486</v>
      </c>
      <c r="J9" s="163">
        <f t="shared" si="2"/>
        <v>0.6485372907050053</v>
      </c>
      <c r="K9" s="163">
        <f t="shared" si="2"/>
        <v>0.6036761293706999</v>
      </c>
      <c r="L9" s="163">
        <f t="shared" si="2"/>
        <v>0.5862908151680896</v>
      </c>
      <c r="M9" s="163">
        <f t="shared" si="2"/>
        <v>0.5595497116379098</v>
      </c>
      <c r="N9" s="163">
        <f t="shared" si="2"/>
        <v>0.5433222414711005</v>
      </c>
      <c r="O9" s="163">
        <f t="shared" si="2"/>
        <v>0.5461269929289834</v>
      </c>
    </row>
    <row r="10" spans="1:15" s="165" customFormat="1" ht="15.75" thickBot="1">
      <c r="A10" s="475"/>
      <c r="B10" s="472"/>
      <c r="C10" s="160" t="s">
        <v>135</v>
      </c>
      <c r="D10" s="161">
        <f aca="true" t="shared" si="3" ref="D10:O10">(D9/$E$17)*100</f>
        <v>145.09146517232463</v>
      </c>
      <c r="E10" s="161">
        <f t="shared" si="3"/>
        <v>148.737094706817</v>
      </c>
      <c r="F10" s="161">
        <f t="shared" si="3"/>
        <v>144.1468081243186</v>
      </c>
      <c r="G10" s="161">
        <f t="shared" si="3"/>
        <v>137.09444998826513</v>
      </c>
      <c r="H10" s="161">
        <f t="shared" si="3"/>
        <v>129.5237057929471</v>
      </c>
      <c r="I10" s="161">
        <f t="shared" si="3"/>
        <v>123.77578337611507</v>
      </c>
      <c r="J10" s="161">
        <f t="shared" si="3"/>
        <v>125.23993805472522</v>
      </c>
      <c r="K10" s="161">
        <f t="shared" si="3"/>
        <v>116.57673680616811</v>
      </c>
      <c r="L10" s="161">
        <f t="shared" si="3"/>
        <v>113.21943460473274</v>
      </c>
      <c r="M10" s="161">
        <f t="shared" si="3"/>
        <v>108.05542291622356</v>
      </c>
      <c r="N10" s="161">
        <f t="shared" si="3"/>
        <v>104.9217135866231</v>
      </c>
      <c r="O10" s="161">
        <f t="shared" si="3"/>
        <v>105.4633430409021</v>
      </c>
    </row>
    <row r="11" spans="1:15" s="166" customFormat="1" ht="16.5" thickBot="1">
      <c r="A11" s="158"/>
      <c r="B11" s="159"/>
      <c r="C11" s="160"/>
      <c r="D11" s="163"/>
      <c r="E11" s="163"/>
      <c r="F11" s="163"/>
      <c r="G11" s="163"/>
      <c r="H11" s="163"/>
      <c r="I11" s="163"/>
      <c r="J11" s="163"/>
      <c r="K11" s="163"/>
      <c r="L11" s="163"/>
      <c r="M11" s="163"/>
      <c r="N11" s="163"/>
      <c r="O11" s="163"/>
    </row>
    <row r="12" spans="1:15" ht="46.5" thickBot="1">
      <c r="A12" s="158"/>
      <c r="B12" s="473" t="s">
        <v>39</v>
      </c>
      <c r="C12" s="473"/>
      <c r="D12" s="233">
        <v>2002</v>
      </c>
      <c r="E12" s="233">
        <v>2003</v>
      </c>
      <c r="F12" s="233">
        <v>2004</v>
      </c>
      <c r="G12" s="234">
        <v>2005</v>
      </c>
      <c r="H12" s="234">
        <v>2006</v>
      </c>
      <c r="I12" s="234">
        <v>2007</v>
      </c>
      <c r="J12" s="234">
        <v>2008</v>
      </c>
      <c r="K12" s="234">
        <v>2009</v>
      </c>
      <c r="L12" s="234">
        <v>2010</v>
      </c>
      <c r="M12" s="234">
        <v>2011</v>
      </c>
      <c r="N12" s="234">
        <v>2012</v>
      </c>
      <c r="O12" s="215" t="s">
        <v>87</v>
      </c>
    </row>
    <row r="13" spans="1:15" ht="15.75" thickBot="1">
      <c r="A13" s="474" t="s">
        <v>22</v>
      </c>
      <c r="B13" s="472" t="s">
        <v>214</v>
      </c>
      <c r="C13" s="160" t="s">
        <v>6</v>
      </c>
      <c r="D13" s="197">
        <v>1048.456</v>
      </c>
      <c r="E13" s="197">
        <v>1074.858</v>
      </c>
      <c r="F13" s="197">
        <v>1109.574</v>
      </c>
      <c r="G13" s="197">
        <v>1128.992</v>
      </c>
      <c r="H13" s="197">
        <v>1154.394</v>
      </c>
      <c r="I13" s="197">
        <v>1189.026</v>
      </c>
      <c r="J13" s="216">
        <v>1224.696</v>
      </c>
      <c r="K13" s="216">
        <v>1255.314</v>
      </c>
      <c r="L13" s="216">
        <v>1286.697</v>
      </c>
      <c r="M13" s="216">
        <v>1318.864</v>
      </c>
      <c r="N13" s="216">
        <v>1351.836</v>
      </c>
      <c r="O13" s="167">
        <f aca="true" t="shared" si="4" ref="O13:O18">AVERAGE(J13:N13)</f>
        <v>1287.4814000000001</v>
      </c>
    </row>
    <row r="14" spans="1:15" ht="15.75" thickBot="1">
      <c r="A14" s="474"/>
      <c r="B14" s="472"/>
      <c r="C14" s="160" t="s">
        <v>135</v>
      </c>
      <c r="D14" s="161">
        <f>(D13/$E$13)*100</f>
        <v>97.54367553667554</v>
      </c>
      <c r="E14" s="161">
        <v>100</v>
      </c>
      <c r="F14" s="161">
        <f aca="true" t="shared" si="5" ref="F14:N14">(F13/$E$13)*100</f>
        <v>103.2298219857879</v>
      </c>
      <c r="G14" s="161">
        <f t="shared" si="5"/>
        <v>105.03638620171223</v>
      </c>
      <c r="H14" s="161">
        <f t="shared" si="5"/>
        <v>107.39967511987632</v>
      </c>
      <c r="I14" s="161">
        <f t="shared" si="5"/>
        <v>110.62168211987074</v>
      </c>
      <c r="J14" s="161">
        <f t="shared" si="5"/>
        <v>113.9402600157416</v>
      </c>
      <c r="K14" s="161">
        <f t="shared" si="5"/>
        <v>116.78882233746226</v>
      </c>
      <c r="L14" s="161">
        <f t="shared" si="5"/>
        <v>119.70855685123058</v>
      </c>
      <c r="M14" s="161">
        <f t="shared" si="5"/>
        <v>122.70123123240467</v>
      </c>
      <c r="N14" s="161">
        <f t="shared" si="5"/>
        <v>125.76879922743285</v>
      </c>
      <c r="O14" s="167">
        <f t="shared" si="4"/>
        <v>119.78153393285439</v>
      </c>
    </row>
    <row r="15" spans="1:15" ht="15.75" thickBot="1">
      <c r="A15" s="474" t="s">
        <v>23</v>
      </c>
      <c r="B15" s="472" t="s">
        <v>188</v>
      </c>
      <c r="C15" s="160" t="s">
        <v>6</v>
      </c>
      <c r="D15" s="197">
        <f>148.6*44/12</f>
        <v>544.8666666666667</v>
      </c>
      <c r="E15" s="197">
        <f>151.8*44/12</f>
        <v>556.6</v>
      </c>
      <c r="F15" s="197">
        <f>152.5*44/12</f>
        <v>559.1666666666666</v>
      </c>
      <c r="G15" s="214">
        <v>561</v>
      </c>
      <c r="H15" s="214">
        <v>553.9616600887747</v>
      </c>
      <c r="I15" s="214">
        <v>546.9233201775495</v>
      </c>
      <c r="J15" s="214">
        <v>539.8849802663242</v>
      </c>
      <c r="K15" s="214">
        <v>532.8466403550989</v>
      </c>
      <c r="L15" s="214">
        <v>525.8083004438735</v>
      </c>
      <c r="M15" s="214">
        <v>528.5007338272634</v>
      </c>
      <c r="N15" s="214">
        <v>531.1931672106533</v>
      </c>
      <c r="O15" s="167">
        <f t="shared" si="4"/>
        <v>531.6467644206427</v>
      </c>
    </row>
    <row r="16" spans="1:15" ht="15.75" thickBot="1">
      <c r="A16" s="474"/>
      <c r="B16" s="473"/>
      <c r="C16" s="160" t="s">
        <v>135</v>
      </c>
      <c r="D16" s="161">
        <f>(D15/$E$15)*100</f>
        <v>97.8919631093544</v>
      </c>
      <c r="E16" s="161">
        <v>100</v>
      </c>
      <c r="F16" s="161">
        <f aca="true" t="shared" si="6" ref="F16:N16">(F15/$E$15)*100</f>
        <v>100.46113306982872</v>
      </c>
      <c r="G16" s="161">
        <f t="shared" si="6"/>
        <v>100.7905138339921</v>
      </c>
      <c r="H16" s="161">
        <f t="shared" si="6"/>
        <v>99.52598995486429</v>
      </c>
      <c r="I16" s="161">
        <f t="shared" si="6"/>
        <v>98.26146607573652</v>
      </c>
      <c r="J16" s="161">
        <f t="shared" si="6"/>
        <v>96.99694219660873</v>
      </c>
      <c r="K16" s="161">
        <f t="shared" si="6"/>
        <v>95.73241831748092</v>
      </c>
      <c r="L16" s="161">
        <f t="shared" si="6"/>
        <v>94.46789443835311</v>
      </c>
      <c r="M16" s="161">
        <f t="shared" si="6"/>
        <v>94.95162303759672</v>
      </c>
      <c r="N16" s="161">
        <f t="shared" si="6"/>
        <v>95.43535163684034</v>
      </c>
      <c r="O16" s="167">
        <f t="shared" si="4"/>
        <v>95.51684592537597</v>
      </c>
    </row>
    <row r="17" spans="1:15" s="164" customFormat="1" ht="16.5" thickBot="1">
      <c r="A17" s="475" t="s">
        <v>24</v>
      </c>
      <c r="B17" s="472" t="s">
        <v>187</v>
      </c>
      <c r="C17" s="162" t="s">
        <v>6</v>
      </c>
      <c r="D17" s="163">
        <f aca="true" t="shared" si="7" ref="D17:N17">D15/D13</f>
        <v>0.5196848190736347</v>
      </c>
      <c r="E17" s="163">
        <f t="shared" si="7"/>
        <v>0.5178358443626973</v>
      </c>
      <c r="F17" s="163">
        <f t="shared" si="7"/>
        <v>0.5039471605018382</v>
      </c>
      <c r="G17" s="163">
        <f t="shared" si="7"/>
        <v>0.4969034324423911</v>
      </c>
      <c r="H17" s="163">
        <f t="shared" si="7"/>
        <v>0.4798722620602452</v>
      </c>
      <c r="I17" s="163">
        <f t="shared" si="7"/>
        <v>0.45997591320757447</v>
      </c>
      <c r="J17" s="163">
        <f t="shared" si="7"/>
        <v>0.44083183113713464</v>
      </c>
      <c r="K17" s="163">
        <f t="shared" si="7"/>
        <v>0.4244727935441641</v>
      </c>
      <c r="L17" s="163">
        <f t="shared" si="7"/>
        <v>0.4086496668942832</v>
      </c>
      <c r="M17" s="163">
        <f t="shared" si="7"/>
        <v>0.4007242094918531</v>
      </c>
      <c r="N17" s="163">
        <f t="shared" si="7"/>
        <v>0.39294201901018566</v>
      </c>
      <c r="O17" s="167">
        <f t="shared" si="4"/>
        <v>0.41352410401552414</v>
      </c>
    </row>
    <row r="18" spans="1:15" ht="16.5" thickBot="1">
      <c r="A18" s="475"/>
      <c r="B18" s="472"/>
      <c r="C18" s="160" t="s">
        <v>135</v>
      </c>
      <c r="D18" s="161">
        <f>(D17/$E$17)*100</f>
        <v>100.35705807758693</v>
      </c>
      <c r="E18" s="163">
        <v>100</v>
      </c>
      <c r="F18" s="161">
        <f aca="true" t="shared" si="8" ref="F18:N18">(F17/$E$17)*100</f>
        <v>97.31793694622435</v>
      </c>
      <c r="G18" s="161">
        <f t="shared" si="8"/>
        <v>95.95771282575703</v>
      </c>
      <c r="H18" s="161">
        <f t="shared" si="8"/>
        <v>92.66879982995886</v>
      </c>
      <c r="I18" s="161">
        <f t="shared" si="8"/>
        <v>88.82658823544143</v>
      </c>
      <c r="J18" s="161">
        <f t="shared" si="8"/>
        <v>85.12964792533205</v>
      </c>
      <c r="K18" s="161">
        <f t="shared" si="8"/>
        <v>81.97053142710979</v>
      </c>
      <c r="L18" s="161">
        <f t="shared" si="8"/>
        <v>78.91490543633766</v>
      </c>
      <c r="M18" s="161">
        <f t="shared" si="8"/>
        <v>77.38440933632667</v>
      </c>
      <c r="N18" s="161">
        <f t="shared" si="8"/>
        <v>75.88157971060907</v>
      </c>
      <c r="O18" s="167">
        <f t="shared" si="4"/>
        <v>79.85621476714304</v>
      </c>
    </row>
    <row r="19" spans="1:15" s="168" customFormat="1" ht="12.75">
      <c r="A19" s="170" t="s">
        <v>62</v>
      </c>
      <c r="B19" s="171" t="s">
        <v>174</v>
      </c>
      <c r="C19" s="172"/>
      <c r="D19" s="173"/>
      <c r="E19" s="174"/>
      <c r="F19" s="175"/>
      <c r="G19" s="175"/>
      <c r="H19" s="175"/>
      <c r="I19" s="175"/>
      <c r="J19" s="175"/>
      <c r="K19" s="175"/>
      <c r="L19" s="175"/>
      <c r="M19" s="175"/>
      <c r="N19" s="175"/>
      <c r="O19" s="176"/>
    </row>
    <row r="20" spans="1:15" s="169" customFormat="1" ht="12.75">
      <c r="A20" s="169" t="s">
        <v>151</v>
      </c>
      <c r="B20" s="169" t="s">
        <v>199</v>
      </c>
      <c r="C20" s="177"/>
      <c r="D20" s="177"/>
      <c r="E20" s="177"/>
      <c r="F20" s="177"/>
      <c r="G20" s="177"/>
      <c r="H20" s="177"/>
      <c r="I20" s="177"/>
      <c r="J20" s="177"/>
      <c r="K20" s="177"/>
      <c r="L20" s="177"/>
      <c r="M20" s="177"/>
      <c r="N20" s="177"/>
      <c r="O20" s="177"/>
    </row>
    <row r="22" spans="2:15" s="201" customFormat="1" ht="12.75">
      <c r="B22" s="202" t="s">
        <v>215</v>
      </c>
      <c r="C22" s="203"/>
      <c r="D22" s="203"/>
      <c r="E22" s="203"/>
      <c r="F22" s="203"/>
      <c r="G22" s="203"/>
      <c r="H22" s="203"/>
      <c r="I22" s="203"/>
      <c r="J22" s="203"/>
      <c r="K22" s="203"/>
      <c r="L22" s="204"/>
      <c r="M22" s="204"/>
      <c r="N22" s="205"/>
      <c r="O22" s="205"/>
    </row>
    <row r="23" spans="1:2" s="207" customFormat="1" ht="12.75">
      <c r="A23" s="206"/>
      <c r="B23" s="2" t="s">
        <v>221</v>
      </c>
    </row>
    <row r="24" s="207" customFormat="1" ht="12.75">
      <c r="B24" s="2" t="s">
        <v>222</v>
      </c>
    </row>
    <row r="25" s="207" customFormat="1" ht="12.75">
      <c r="B25" s="2" t="s">
        <v>223</v>
      </c>
    </row>
    <row r="26" s="207" customFormat="1" ht="12.75"/>
    <row r="27" s="207" customFormat="1" ht="12.75"/>
    <row r="28" s="207" customFormat="1" ht="12.75"/>
    <row r="29" s="207" customFormat="1" ht="12.75"/>
  </sheetData>
  <sheetProtection/>
  <mergeCells count="14">
    <mergeCell ref="B4:C4"/>
    <mergeCell ref="B5:B6"/>
    <mergeCell ref="B9:B10"/>
    <mergeCell ref="B13:B14"/>
    <mergeCell ref="B12:C12"/>
    <mergeCell ref="B7:B8"/>
    <mergeCell ref="A5:A6"/>
    <mergeCell ref="A7:A8"/>
    <mergeCell ref="A9:A10"/>
    <mergeCell ref="A13:A14"/>
    <mergeCell ref="B15:B16"/>
    <mergeCell ref="B17:B18"/>
    <mergeCell ref="A15:A16"/>
    <mergeCell ref="A17:A18"/>
  </mergeCells>
  <printOptions/>
  <pageMargins left="0.75" right="0.75" top="1" bottom="1" header="0.5" footer="0.5"/>
  <pageSetup horizontalDpi="600" verticalDpi="600" orientation="landscape" paperSize="9" scale="48" r:id="rId1"/>
</worksheet>
</file>

<file path=xl/worksheets/sheet3.xml><?xml version="1.0" encoding="utf-8"?>
<worksheet xmlns="http://schemas.openxmlformats.org/spreadsheetml/2006/main" xmlns:r="http://schemas.openxmlformats.org/officeDocument/2006/relationships">
  <dimension ref="A1:P25"/>
  <sheetViews>
    <sheetView view="pageBreakPreview" zoomScale="75" zoomScaleSheetLayoutView="75" workbookViewId="0" topLeftCell="A1">
      <selection activeCell="Q14" sqref="Q14"/>
    </sheetView>
  </sheetViews>
  <sheetFormatPr defaultColWidth="9.140625" defaultRowHeight="12.75"/>
  <cols>
    <col min="1" max="1" width="3.7109375" style="0" customWidth="1"/>
    <col min="2" max="2" width="18.8515625" style="0" customWidth="1"/>
    <col min="3" max="3" width="17.57421875" style="0" customWidth="1"/>
    <col min="4" max="4" width="7.7109375" style="0" customWidth="1"/>
    <col min="5" max="5" width="10.28125" style="0" customWidth="1"/>
    <col min="6" max="14" width="7.7109375" style="0" customWidth="1"/>
    <col min="15" max="15" width="9.28125" style="0" customWidth="1"/>
    <col min="16" max="16" width="9.140625" style="7" customWidth="1"/>
  </cols>
  <sheetData>
    <row r="1" spans="1:16" s="24" customFormat="1" ht="12.75">
      <c r="A1" s="52"/>
      <c r="B1" s="52" t="s">
        <v>7</v>
      </c>
      <c r="C1" s="52"/>
      <c r="D1" s="478" t="s">
        <v>173</v>
      </c>
      <c r="E1" s="478"/>
      <c r="F1" s="478"/>
      <c r="G1" s="478"/>
      <c r="H1" s="478"/>
      <c r="I1" s="478"/>
      <c r="J1" s="478"/>
      <c r="K1" s="52"/>
      <c r="L1" s="52"/>
      <c r="M1" s="52"/>
      <c r="N1" s="52"/>
      <c r="O1" s="52"/>
      <c r="P1"/>
    </row>
    <row r="2" spans="1:16" s="24" customFormat="1" ht="12.75">
      <c r="A2" s="52"/>
      <c r="B2" s="52"/>
      <c r="C2" s="52"/>
      <c r="D2" s="479" t="s">
        <v>40</v>
      </c>
      <c r="E2" s="479"/>
      <c r="F2" s="479"/>
      <c r="G2" s="479"/>
      <c r="H2" s="479"/>
      <c r="I2" s="479"/>
      <c r="J2" s="479"/>
      <c r="K2" s="52"/>
      <c r="L2" s="52"/>
      <c r="M2" s="52"/>
      <c r="N2" s="52"/>
      <c r="O2" s="52"/>
      <c r="P2"/>
    </row>
    <row r="3" spans="1:16" s="24" customFormat="1" ht="13.5" thickBot="1">
      <c r="A3" s="52"/>
      <c r="B3" s="52"/>
      <c r="C3" s="52"/>
      <c r="D3" s="52"/>
      <c r="E3" s="52"/>
      <c r="F3" s="52"/>
      <c r="G3" s="52"/>
      <c r="H3" s="52"/>
      <c r="I3" s="52"/>
      <c r="J3" s="52"/>
      <c r="K3" s="52"/>
      <c r="L3" s="52"/>
      <c r="M3" s="52"/>
      <c r="N3" s="52"/>
      <c r="O3" s="52"/>
      <c r="P3"/>
    </row>
    <row r="4" spans="1:16" s="24" customFormat="1" ht="28.5" customHeight="1" thickBot="1" thickTop="1">
      <c r="A4" s="54"/>
      <c r="B4" s="480" t="s">
        <v>39</v>
      </c>
      <c r="C4" s="481"/>
      <c r="D4" s="56">
        <v>2000</v>
      </c>
      <c r="E4" s="56">
        <v>2003</v>
      </c>
      <c r="F4" s="57">
        <v>2004</v>
      </c>
      <c r="G4" s="25">
        <v>2005</v>
      </c>
      <c r="H4" s="25">
        <v>2006</v>
      </c>
      <c r="I4" s="55">
        <v>2007</v>
      </c>
      <c r="J4" s="67">
        <v>2008</v>
      </c>
      <c r="K4" s="68">
        <v>2009</v>
      </c>
      <c r="L4" s="68">
        <v>2010</v>
      </c>
      <c r="M4" s="68">
        <v>2011</v>
      </c>
      <c r="N4" s="69">
        <v>2012</v>
      </c>
      <c r="O4" s="226" t="s">
        <v>8</v>
      </c>
      <c r="P4" s="228"/>
    </row>
    <row r="5" spans="1:16" s="24" customFormat="1" ht="16.5" customHeight="1" thickBot="1">
      <c r="A5" s="54" t="s">
        <v>22</v>
      </c>
      <c r="B5" s="477" t="s">
        <v>139</v>
      </c>
      <c r="C5" s="477"/>
      <c r="D5" s="221">
        <v>360.8</v>
      </c>
      <c r="E5" s="221">
        <v>380.07</v>
      </c>
      <c r="F5" s="221">
        <v>378.22</v>
      </c>
      <c r="G5" s="221">
        <v>382.69</v>
      </c>
      <c r="H5" s="72"/>
      <c r="I5" s="73"/>
      <c r="J5" s="74"/>
      <c r="K5" s="72"/>
      <c r="L5" s="222">
        <v>381.36</v>
      </c>
      <c r="M5" s="72"/>
      <c r="N5" s="75"/>
      <c r="O5" s="227">
        <f>AVERAGE(J5:N5)</f>
        <v>381.36</v>
      </c>
      <c r="P5" s="229"/>
    </row>
    <row r="6" spans="1:16" s="24" customFormat="1" ht="15" customHeight="1" thickBot="1">
      <c r="A6" s="54" t="s">
        <v>23</v>
      </c>
      <c r="B6" s="477" t="s">
        <v>157</v>
      </c>
      <c r="C6" s="477"/>
      <c r="D6" s="63">
        <f>SUM(D7:D9)</f>
        <v>14.31</v>
      </c>
      <c r="E6" s="63">
        <f aca="true" t="shared" si="0" ref="E6:N6">SUM(E7:E9)</f>
        <v>5.12</v>
      </c>
      <c r="F6" s="63">
        <f t="shared" si="0"/>
        <v>9.78</v>
      </c>
      <c r="G6" s="63">
        <f t="shared" si="0"/>
        <v>11.16</v>
      </c>
      <c r="H6" s="63">
        <f t="shared" si="0"/>
        <v>0</v>
      </c>
      <c r="I6" s="66">
        <f t="shared" si="0"/>
        <v>0</v>
      </c>
      <c r="J6" s="70">
        <f t="shared" si="0"/>
        <v>0</v>
      </c>
      <c r="K6" s="63">
        <f t="shared" si="0"/>
        <v>0</v>
      </c>
      <c r="L6" s="63">
        <f t="shared" si="0"/>
        <v>11.2</v>
      </c>
      <c r="M6" s="63">
        <f t="shared" si="0"/>
        <v>0</v>
      </c>
      <c r="N6" s="71">
        <f t="shared" si="0"/>
        <v>0</v>
      </c>
      <c r="O6" s="227">
        <f aca="true" t="shared" si="1" ref="O6:O19">AVERAGE(J6:N6)</f>
        <v>2.2399999999999998</v>
      </c>
      <c r="P6" s="230"/>
    </row>
    <row r="7" spans="1:16" s="24" customFormat="1" ht="15" customHeight="1" thickBot="1">
      <c r="A7" s="79"/>
      <c r="B7" s="58" t="s">
        <v>159</v>
      </c>
      <c r="C7" s="64" t="s">
        <v>9</v>
      </c>
      <c r="D7" s="72"/>
      <c r="E7" s="72"/>
      <c r="F7" s="72"/>
      <c r="G7" s="72"/>
      <c r="H7" s="72"/>
      <c r="I7" s="73"/>
      <c r="J7" s="74"/>
      <c r="K7" s="72"/>
      <c r="L7" s="72"/>
      <c r="M7" s="72"/>
      <c r="N7" s="75"/>
      <c r="O7" s="227"/>
      <c r="P7" s="229"/>
    </row>
    <row r="8" spans="1:16" s="24" customFormat="1" ht="15" customHeight="1" thickBot="1">
      <c r="A8" s="79"/>
      <c r="B8" s="59" t="s">
        <v>160</v>
      </c>
      <c r="C8" s="65" t="s">
        <v>10</v>
      </c>
      <c r="D8" s="72"/>
      <c r="E8" s="72"/>
      <c r="F8" s="72"/>
      <c r="G8" s="72"/>
      <c r="H8" s="72"/>
      <c r="I8" s="73"/>
      <c r="J8" s="74"/>
      <c r="K8" s="72"/>
      <c r="L8" s="72"/>
      <c r="M8" s="72"/>
      <c r="N8" s="75"/>
      <c r="O8" s="227"/>
      <c r="P8" s="229"/>
    </row>
    <row r="9" spans="1:16" s="24" customFormat="1" ht="15" customHeight="1" thickBot="1">
      <c r="A9" s="79"/>
      <c r="B9" s="59" t="s">
        <v>161</v>
      </c>
      <c r="C9" s="65" t="s">
        <v>88</v>
      </c>
      <c r="D9" s="221">
        <v>14.31</v>
      </c>
      <c r="E9" s="221">
        <v>5.12</v>
      </c>
      <c r="F9" s="221">
        <v>9.78</v>
      </c>
      <c r="G9" s="221">
        <v>11.16</v>
      </c>
      <c r="H9" s="72"/>
      <c r="I9" s="73"/>
      <c r="J9" s="74"/>
      <c r="K9" s="72"/>
      <c r="L9" s="221">
        <v>11.2</v>
      </c>
      <c r="M9" s="72"/>
      <c r="N9" s="75"/>
      <c r="O9" s="227">
        <f t="shared" si="1"/>
        <v>11.2</v>
      </c>
      <c r="P9" s="229"/>
    </row>
    <row r="10" spans="1:16" s="24" customFormat="1" ht="15" customHeight="1" thickBot="1">
      <c r="A10" s="54" t="s">
        <v>24</v>
      </c>
      <c r="B10" s="477" t="s">
        <v>158</v>
      </c>
      <c r="C10" s="477"/>
      <c r="D10" s="63">
        <f>SUM(D11:D13)</f>
        <v>0.1</v>
      </c>
      <c r="E10" s="63">
        <f aca="true" t="shared" si="2" ref="E10:N10">SUM(E11:E13)</f>
        <v>3</v>
      </c>
      <c r="F10" s="63">
        <f t="shared" si="2"/>
        <v>2.3</v>
      </c>
      <c r="G10" s="63">
        <f t="shared" si="2"/>
        <v>2.84</v>
      </c>
      <c r="H10" s="63">
        <f t="shared" si="2"/>
        <v>0</v>
      </c>
      <c r="I10" s="66">
        <f t="shared" si="2"/>
        <v>0</v>
      </c>
      <c r="J10" s="70">
        <f t="shared" si="2"/>
        <v>0</v>
      </c>
      <c r="K10" s="63">
        <f t="shared" si="2"/>
        <v>0</v>
      </c>
      <c r="L10" s="63">
        <f t="shared" si="2"/>
        <v>1.2</v>
      </c>
      <c r="M10" s="63">
        <f t="shared" si="2"/>
        <v>0</v>
      </c>
      <c r="N10" s="71">
        <f t="shared" si="2"/>
        <v>0</v>
      </c>
      <c r="O10" s="227">
        <f t="shared" si="1"/>
        <v>0.24</v>
      </c>
      <c r="P10" s="230"/>
    </row>
    <row r="11" spans="1:16" s="24" customFormat="1" ht="15" customHeight="1" thickBot="1">
      <c r="A11" s="79"/>
      <c r="B11" s="58" t="s">
        <v>162</v>
      </c>
      <c r="C11" s="64" t="s">
        <v>9</v>
      </c>
      <c r="D11" s="72"/>
      <c r="E11" s="72"/>
      <c r="F11" s="72"/>
      <c r="G11" s="72"/>
      <c r="H11" s="72"/>
      <c r="I11" s="73"/>
      <c r="J11" s="74"/>
      <c r="K11" s="72"/>
      <c r="L11" s="72"/>
      <c r="M11" s="72"/>
      <c r="N11" s="75"/>
      <c r="O11" s="227"/>
      <c r="P11" s="229"/>
    </row>
    <row r="12" spans="1:16" s="24" customFormat="1" ht="15" customHeight="1" thickBot="1">
      <c r="A12" s="79"/>
      <c r="B12" s="59" t="s">
        <v>163</v>
      </c>
      <c r="C12" s="65" t="s">
        <v>10</v>
      </c>
      <c r="D12" s="72"/>
      <c r="E12" s="72"/>
      <c r="F12" s="72"/>
      <c r="G12" s="72"/>
      <c r="H12" s="72"/>
      <c r="I12" s="73"/>
      <c r="J12" s="74"/>
      <c r="K12" s="72"/>
      <c r="L12" s="72"/>
      <c r="M12" s="72"/>
      <c r="N12" s="75"/>
      <c r="O12" s="227"/>
      <c r="P12" s="229"/>
    </row>
    <row r="13" spans="1:16" s="24" customFormat="1" ht="15" customHeight="1" thickBot="1">
      <c r="A13" s="79"/>
      <c r="B13" s="59" t="s">
        <v>164</v>
      </c>
      <c r="C13" s="65" t="s">
        <v>88</v>
      </c>
      <c r="D13" s="221">
        <v>0.1</v>
      </c>
      <c r="E13" s="221">
        <v>3</v>
      </c>
      <c r="F13" s="221">
        <v>2.3</v>
      </c>
      <c r="G13" s="221">
        <v>2.84</v>
      </c>
      <c r="H13" s="72"/>
      <c r="I13" s="73"/>
      <c r="J13" s="76"/>
      <c r="K13" s="77"/>
      <c r="L13" s="223">
        <v>1.2</v>
      </c>
      <c r="M13" s="77"/>
      <c r="N13" s="78"/>
      <c r="O13" s="227">
        <f t="shared" si="1"/>
        <v>1.2</v>
      </c>
      <c r="P13" s="229"/>
    </row>
    <row r="14" spans="1:16" s="24" customFormat="1" ht="25.5" customHeight="1" thickBot="1">
      <c r="A14" s="54" t="s">
        <v>25</v>
      </c>
      <c r="B14" s="477" t="s">
        <v>140</v>
      </c>
      <c r="C14" s="477"/>
      <c r="D14" s="80">
        <f>D6-D10</f>
        <v>14.21</v>
      </c>
      <c r="E14" s="80">
        <f aca="true" t="shared" si="3" ref="E14:N14">E6-E10</f>
        <v>2.12</v>
      </c>
      <c r="F14" s="80">
        <f t="shared" si="3"/>
        <v>7.4799999999999995</v>
      </c>
      <c r="G14" s="80">
        <f t="shared" si="3"/>
        <v>8.32</v>
      </c>
      <c r="H14" s="80">
        <f t="shared" si="3"/>
        <v>0</v>
      </c>
      <c r="I14" s="81">
        <f t="shared" si="3"/>
        <v>0</v>
      </c>
      <c r="J14" s="82">
        <f t="shared" si="3"/>
        <v>0</v>
      </c>
      <c r="K14" s="80">
        <f t="shared" si="3"/>
        <v>0</v>
      </c>
      <c r="L14" s="80">
        <f t="shared" si="3"/>
        <v>10</v>
      </c>
      <c r="M14" s="80">
        <f t="shared" si="3"/>
        <v>0</v>
      </c>
      <c r="N14" s="83">
        <f t="shared" si="3"/>
        <v>0</v>
      </c>
      <c r="O14" s="227">
        <f t="shared" si="1"/>
        <v>2</v>
      </c>
      <c r="P14" s="231"/>
    </row>
    <row r="15" spans="1:16" s="24" customFormat="1" ht="25.5" customHeight="1" thickBot="1">
      <c r="A15" s="54" t="s">
        <v>26</v>
      </c>
      <c r="B15" s="477" t="s">
        <v>141</v>
      </c>
      <c r="C15" s="477"/>
      <c r="D15" s="221">
        <v>40.2</v>
      </c>
      <c r="E15" s="221">
        <v>38.2</v>
      </c>
      <c r="F15" s="221">
        <v>40.7</v>
      </c>
      <c r="G15" s="224">
        <v>39.1</v>
      </c>
      <c r="H15" s="84"/>
      <c r="I15" s="85"/>
      <c r="J15" s="86"/>
      <c r="K15" s="84"/>
      <c r="L15" s="224">
        <v>38.5</v>
      </c>
      <c r="M15" s="84"/>
      <c r="N15" s="87"/>
      <c r="O15" s="227">
        <f t="shared" si="1"/>
        <v>38.5</v>
      </c>
      <c r="P15" s="232"/>
    </row>
    <row r="16" spans="1:16" s="24" customFormat="1" ht="25.5" customHeight="1" thickBot="1">
      <c r="A16" s="54" t="s">
        <v>27</v>
      </c>
      <c r="B16" s="477" t="s">
        <v>142</v>
      </c>
      <c r="C16" s="477"/>
      <c r="D16" s="221">
        <v>1.6</v>
      </c>
      <c r="E16" s="221">
        <v>1.1</v>
      </c>
      <c r="F16" s="221">
        <v>1.1</v>
      </c>
      <c r="G16" s="224">
        <v>1.2</v>
      </c>
      <c r="H16" s="84"/>
      <c r="I16" s="85"/>
      <c r="J16" s="86"/>
      <c r="K16" s="84"/>
      <c r="L16" s="224">
        <v>1</v>
      </c>
      <c r="M16" s="84"/>
      <c r="N16" s="87"/>
      <c r="O16" s="227">
        <f t="shared" si="1"/>
        <v>1</v>
      </c>
      <c r="P16" s="232"/>
    </row>
    <row r="17" spans="1:16" s="24" customFormat="1" ht="25.5" customHeight="1" thickBot="1">
      <c r="A17" s="54" t="s">
        <v>28</v>
      </c>
      <c r="B17" s="477" t="s">
        <v>143</v>
      </c>
      <c r="C17" s="477"/>
      <c r="D17" s="221">
        <v>31.8</v>
      </c>
      <c r="E17" s="221">
        <v>34.7</v>
      </c>
      <c r="F17" s="221">
        <v>33.2</v>
      </c>
      <c r="G17" s="224">
        <v>34</v>
      </c>
      <c r="H17" s="84"/>
      <c r="I17" s="85"/>
      <c r="J17" s="86"/>
      <c r="K17" s="84"/>
      <c r="L17" s="224">
        <v>29.8</v>
      </c>
      <c r="M17" s="84"/>
      <c r="N17" s="87"/>
      <c r="O17" s="227">
        <f t="shared" si="1"/>
        <v>29.8</v>
      </c>
      <c r="P17" s="232"/>
    </row>
    <row r="18" spans="1:16" s="24" customFormat="1" ht="25.5" customHeight="1" thickBot="1">
      <c r="A18" s="54" t="s">
        <v>29</v>
      </c>
      <c r="B18" s="477" t="s">
        <v>144</v>
      </c>
      <c r="C18" s="477"/>
      <c r="D18" s="221">
        <v>21.7</v>
      </c>
      <c r="E18" s="221">
        <v>21.6</v>
      </c>
      <c r="F18" s="221">
        <v>19.5</v>
      </c>
      <c r="G18" s="224">
        <v>19.6</v>
      </c>
      <c r="H18" s="84"/>
      <c r="I18" s="85"/>
      <c r="J18" s="86"/>
      <c r="K18" s="84"/>
      <c r="L18" s="224">
        <v>18.5</v>
      </c>
      <c r="M18" s="84"/>
      <c r="N18" s="87"/>
      <c r="O18" s="227">
        <f t="shared" si="1"/>
        <v>18.5</v>
      </c>
      <c r="P18" s="232"/>
    </row>
    <row r="19" spans="1:16" s="24" customFormat="1" ht="36" customHeight="1" thickBot="1">
      <c r="A19" s="54" t="s">
        <v>30</v>
      </c>
      <c r="B19" s="477" t="s">
        <v>172</v>
      </c>
      <c r="C19" s="477"/>
      <c r="D19" s="221">
        <v>2.8</v>
      </c>
      <c r="E19" s="221">
        <v>2.8</v>
      </c>
      <c r="F19" s="221">
        <v>3.8</v>
      </c>
      <c r="G19" s="224">
        <v>4.1</v>
      </c>
      <c r="H19" s="84"/>
      <c r="I19" s="85"/>
      <c r="J19" s="88"/>
      <c r="K19" s="89"/>
      <c r="L19" s="225">
        <v>8.4</v>
      </c>
      <c r="M19" s="89"/>
      <c r="N19" s="90"/>
      <c r="O19" s="227">
        <f t="shared" si="1"/>
        <v>8.4</v>
      </c>
      <c r="P19" s="232"/>
    </row>
    <row r="20" spans="1:16" s="24" customFormat="1" ht="12.75">
      <c r="A20" s="52" t="s">
        <v>62</v>
      </c>
      <c r="B20" s="60" t="s">
        <v>174</v>
      </c>
      <c r="C20" s="60"/>
      <c r="D20" s="60"/>
      <c r="E20" s="60"/>
      <c r="F20" s="52"/>
      <c r="G20" s="52"/>
      <c r="H20" s="52"/>
      <c r="I20" s="52"/>
      <c r="J20" s="52"/>
      <c r="K20" s="52"/>
      <c r="L20" s="52"/>
      <c r="M20" s="52"/>
      <c r="N20" s="52"/>
      <c r="O20" s="52"/>
      <c r="P20" s="7"/>
    </row>
    <row r="21" spans="1:16" s="24" customFormat="1" ht="12.75">
      <c r="A21" s="52" t="s">
        <v>151</v>
      </c>
      <c r="B21" s="51" t="s">
        <v>200</v>
      </c>
      <c r="C21" s="50"/>
      <c r="D21" s="52"/>
      <c r="E21" s="52"/>
      <c r="F21" s="52"/>
      <c r="G21" s="52"/>
      <c r="H21" s="52"/>
      <c r="I21" s="52"/>
      <c r="J21" s="52"/>
      <c r="K21" s="52"/>
      <c r="L21" s="52"/>
      <c r="M21" s="52"/>
      <c r="N21" s="52"/>
      <c r="O21" s="52"/>
      <c r="P21" s="7"/>
    </row>
    <row r="23" ht="12.75">
      <c r="B23" t="s">
        <v>215</v>
      </c>
    </row>
    <row r="24" ht="12.75">
      <c r="B24" t="s">
        <v>224</v>
      </c>
    </row>
    <row r="25" ht="12.75">
      <c r="B25" t="s">
        <v>233</v>
      </c>
    </row>
  </sheetData>
  <mergeCells count="12">
    <mergeCell ref="B19:C19"/>
    <mergeCell ref="B4:C4"/>
    <mergeCell ref="B17:C17"/>
    <mergeCell ref="B18:C18"/>
    <mergeCell ref="B5:C5"/>
    <mergeCell ref="B15:C15"/>
    <mergeCell ref="B16:C16"/>
    <mergeCell ref="B6:C6"/>
    <mergeCell ref="B10:C10"/>
    <mergeCell ref="B14:C14"/>
    <mergeCell ref="D1:J1"/>
    <mergeCell ref="D2:J2"/>
  </mergeCells>
  <hyperlinks>
    <hyperlink ref="B20" location="_ftnref1" display="_ftnref1"/>
  </hyperlinks>
  <printOptions/>
  <pageMargins left="0.75" right="0.75" top="1" bottom="1" header="0.5" footer="0.5"/>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N30"/>
  <sheetViews>
    <sheetView view="pageBreakPreview" zoomScale="55" zoomScaleSheetLayoutView="55" workbookViewId="0" topLeftCell="A1">
      <selection activeCell="M18" sqref="M18"/>
    </sheetView>
  </sheetViews>
  <sheetFormatPr defaultColWidth="9.140625" defaultRowHeight="12.75"/>
  <cols>
    <col min="1" max="1" width="4.7109375" style="24" customWidth="1"/>
    <col min="2" max="2" width="10.140625" style="27" customWidth="1"/>
    <col min="3" max="3" width="25.28125" style="28" customWidth="1"/>
    <col min="4" max="6" width="9.7109375" style="24" customWidth="1"/>
    <col min="7" max="7" width="9.7109375" style="28" customWidth="1"/>
    <col min="8" max="8" width="9.7109375" style="24" customWidth="1"/>
    <col min="9" max="9" width="16.421875" style="24" customWidth="1"/>
    <col min="10" max="12" width="9.7109375" style="24" customWidth="1"/>
    <col min="13" max="13" width="17.7109375" style="24" customWidth="1"/>
    <col min="14" max="14" width="16.140625" style="24" customWidth="1"/>
    <col min="15" max="16384" width="9.140625" style="24" customWidth="1"/>
  </cols>
  <sheetData>
    <row r="1" spans="1:14" ht="11.25">
      <c r="A1" s="52"/>
      <c r="B1" s="91" t="s">
        <v>1</v>
      </c>
      <c r="C1" s="53" t="s">
        <v>145</v>
      </c>
      <c r="D1" s="52"/>
      <c r="E1" s="52"/>
      <c r="F1" s="52"/>
      <c r="G1" s="52"/>
      <c r="H1" s="52"/>
      <c r="I1" s="52"/>
      <c r="J1" s="52"/>
      <c r="K1" s="52"/>
      <c r="L1" s="52"/>
      <c r="M1" s="52"/>
      <c r="N1" s="52"/>
    </row>
    <row r="2" spans="1:14" ht="11.25">
      <c r="A2" s="52"/>
      <c r="B2" s="91"/>
      <c r="C2" s="92" t="s">
        <v>40</v>
      </c>
      <c r="D2" s="53"/>
      <c r="E2" s="53"/>
      <c r="F2" s="52"/>
      <c r="G2" s="52"/>
      <c r="H2" s="52"/>
      <c r="I2" s="52"/>
      <c r="J2" s="52"/>
      <c r="K2" s="52"/>
      <c r="L2" s="52"/>
      <c r="M2" s="52"/>
      <c r="N2" s="52"/>
    </row>
    <row r="3" spans="1:14" ht="12" thickBot="1">
      <c r="A3" s="52"/>
      <c r="B3" s="461" t="s">
        <v>168</v>
      </c>
      <c r="C3" s="461"/>
      <c r="D3" s="52"/>
      <c r="E3" s="52"/>
      <c r="F3" s="52"/>
      <c r="G3" s="52"/>
      <c r="H3" s="52"/>
      <c r="I3" s="52"/>
      <c r="J3" s="52"/>
      <c r="K3" s="52"/>
      <c r="L3" s="52"/>
      <c r="M3" s="52"/>
      <c r="N3" s="52"/>
    </row>
    <row r="4" spans="1:14" ht="40.5" customHeight="1" thickBot="1" thickTop="1">
      <c r="A4" s="93" t="s">
        <v>75</v>
      </c>
      <c r="B4" s="29" t="s">
        <v>69</v>
      </c>
      <c r="C4" s="236"/>
      <c r="D4" s="29"/>
      <c r="E4" s="94">
        <v>2003</v>
      </c>
      <c r="F4" s="95">
        <v>2004</v>
      </c>
      <c r="G4" s="95">
        <v>2005</v>
      </c>
      <c r="H4" s="101">
        <v>2008</v>
      </c>
      <c r="I4" s="101">
        <v>2009</v>
      </c>
      <c r="J4" s="101">
        <v>2010</v>
      </c>
      <c r="K4" s="101">
        <v>2011</v>
      </c>
      <c r="L4" s="334">
        <v>2012</v>
      </c>
      <c r="M4" s="339" t="s">
        <v>11</v>
      </c>
      <c r="N4" s="52"/>
    </row>
    <row r="5" spans="1:14" ht="15" customHeight="1" thickBot="1">
      <c r="A5" s="97" t="s">
        <v>22</v>
      </c>
      <c r="B5" s="460" t="s">
        <v>70</v>
      </c>
      <c r="C5" s="482" t="s">
        <v>71</v>
      </c>
      <c r="D5" s="29" t="s">
        <v>12</v>
      </c>
      <c r="E5" s="364">
        <v>208.97939410442999</v>
      </c>
      <c r="F5" s="364">
        <v>208.53020873403102</v>
      </c>
      <c r="G5" s="365"/>
      <c r="H5" s="366">
        <v>197.2221326742496</v>
      </c>
      <c r="I5" s="367">
        <v>193.4527739876558</v>
      </c>
      <c r="J5" s="367">
        <v>189.68341530106198</v>
      </c>
      <c r="K5" s="367">
        <v>189.289044180126</v>
      </c>
      <c r="L5" s="365">
        <v>188.89467305919004</v>
      </c>
      <c r="M5" s="336">
        <f>AVERAGE(H5:L5)</f>
        <v>191.7084078404567</v>
      </c>
      <c r="N5" s="52"/>
    </row>
    <row r="6" spans="1:14" ht="15" customHeight="1" thickBot="1">
      <c r="A6" s="97" t="s">
        <v>23</v>
      </c>
      <c r="B6" s="460"/>
      <c r="C6" s="482"/>
      <c r="D6" s="29" t="s">
        <v>72</v>
      </c>
      <c r="E6" s="368">
        <f>'Table IV'!D6+'Table IV'!D14+'Table IV'!D16+'Table IV'!D13</f>
        <v>197.04968520326895</v>
      </c>
      <c r="F6" s="364"/>
      <c r="G6" s="368">
        <f>'Table IV'!F6+'Table IV'!F14+'Table IV'!F16+'Table IV'!F13</f>
        <v>194.09002099999998</v>
      </c>
      <c r="H6" s="368">
        <f>'Table IV'!I6+'Table IV'!I13+'Table IV'!I14+'Table IV'!I16</f>
        <v>187.9246105870915</v>
      </c>
      <c r="I6" s="368">
        <f>'Table IV'!J6+'Table IV'!J13+'Table IV'!J14+'Table IV'!J16</f>
        <v>185.4415854484561</v>
      </c>
      <c r="J6" s="368">
        <f>'Table IV'!K6+'Table IV'!K13+'Table IV'!K14+'Table IV'!K16</f>
        <v>182.67980043692864</v>
      </c>
      <c r="K6" s="368">
        <f>'Table IV'!L6+'Table IV'!L13+'Table IV'!L14+'Table IV'!L16</f>
        <v>185.11306340093398</v>
      </c>
      <c r="L6" s="368">
        <f>'Table IV'!M6+'Table IV'!M13+'Table IV'!M14+'Table IV'!M16</f>
        <v>187.40102612099923</v>
      </c>
      <c r="M6" s="336">
        <f>AVERAGE(H6:L6)</f>
        <v>185.71201719888185</v>
      </c>
      <c r="N6" s="52"/>
    </row>
    <row r="7" spans="1:14" ht="15" customHeight="1" thickBot="1">
      <c r="A7" s="97" t="s">
        <v>24</v>
      </c>
      <c r="B7" s="98" t="s">
        <v>74</v>
      </c>
      <c r="C7" s="96" t="s">
        <v>73</v>
      </c>
      <c r="D7" s="29" t="s">
        <v>12</v>
      </c>
      <c r="E7" s="364">
        <v>132.50636066840798</v>
      </c>
      <c r="F7" s="364">
        <v>134.154376208637</v>
      </c>
      <c r="G7" s="365"/>
      <c r="H7" s="366">
        <v>136.24133629366926</v>
      </c>
      <c r="I7" s="367">
        <v>136.93698965534668</v>
      </c>
      <c r="J7" s="367">
        <v>137.6326430170241</v>
      </c>
      <c r="K7" s="367">
        <v>138.51856958604952</v>
      </c>
      <c r="L7" s="365">
        <v>139.40449615507495</v>
      </c>
      <c r="M7" s="336">
        <f aca="true" t="shared" si="0" ref="M7:M17">AVERAGE(H7:L7)</f>
        <v>137.7468069414329</v>
      </c>
      <c r="N7" s="52"/>
    </row>
    <row r="8" spans="1:14" ht="16.5" customHeight="1" thickBot="1">
      <c r="A8" s="97" t="s">
        <v>25</v>
      </c>
      <c r="B8" s="460" t="s">
        <v>90</v>
      </c>
      <c r="C8" s="458" t="s">
        <v>89</v>
      </c>
      <c r="D8" s="29" t="s">
        <v>12</v>
      </c>
      <c r="E8" s="364">
        <v>116.64493712129199</v>
      </c>
      <c r="F8" s="364">
        <v>116.809945000622</v>
      </c>
      <c r="G8" s="365"/>
      <c r="H8" s="366">
        <v>111.28412259115979</v>
      </c>
      <c r="I8" s="367">
        <v>109.44218178800573</v>
      </c>
      <c r="J8" s="367">
        <v>107.60024098485165</v>
      </c>
      <c r="K8" s="367">
        <v>108.3813703883004</v>
      </c>
      <c r="L8" s="365">
        <v>109.16249979174914</v>
      </c>
      <c r="M8" s="336">
        <f t="shared" si="0"/>
        <v>109.17408310881335</v>
      </c>
      <c r="N8" s="52"/>
    </row>
    <row r="9" spans="1:14" ht="20.25" customHeight="1" thickBot="1">
      <c r="A9" s="97" t="s">
        <v>26</v>
      </c>
      <c r="B9" s="460"/>
      <c r="C9" s="459"/>
      <c r="D9" s="29" t="s">
        <v>72</v>
      </c>
      <c r="E9" s="369">
        <f>'Table IV'!D12</f>
        <v>2.0210105307</v>
      </c>
      <c r="F9" s="364"/>
      <c r="G9" s="369">
        <f>'Table IV'!F12</f>
        <v>1.965507</v>
      </c>
      <c r="H9" s="368">
        <f>'Table IV'!I12</f>
        <v>2.326864376339637</v>
      </c>
      <c r="I9" s="368">
        <f>'Table IV'!J12</f>
        <v>2.387516793749582</v>
      </c>
      <c r="J9" s="368">
        <f>'Table IV'!K12</f>
        <v>2.4481692111595255</v>
      </c>
      <c r="K9" s="368">
        <f>'Table IV'!L12</f>
        <v>2.508821628569471</v>
      </c>
      <c r="L9" s="368">
        <f>'Table IV'!M12</f>
        <v>2.569474045979414</v>
      </c>
      <c r="M9" s="336">
        <f>AVERAGE(H9:L9)</f>
        <v>2.448169211159526</v>
      </c>
      <c r="N9" s="52"/>
    </row>
    <row r="10" spans="1:14" ht="15" customHeight="1" thickBot="1">
      <c r="A10" s="97" t="s">
        <v>27</v>
      </c>
      <c r="B10" s="460">
        <v>2</v>
      </c>
      <c r="C10" s="443" t="s">
        <v>76</v>
      </c>
      <c r="D10" s="29" t="s">
        <v>12</v>
      </c>
      <c r="E10" s="364">
        <v>25.927051746264702</v>
      </c>
      <c r="F10" s="364">
        <v>25.799137322717602</v>
      </c>
      <c r="G10" s="365"/>
      <c r="H10" s="366">
        <v>26.66726077595503</v>
      </c>
      <c r="I10" s="367">
        <v>26.956635260367506</v>
      </c>
      <c r="J10" s="367">
        <v>27.246009744779982</v>
      </c>
      <c r="K10" s="367">
        <v>27.43151938190111</v>
      </c>
      <c r="L10" s="365">
        <v>27.617029019022237</v>
      </c>
      <c r="M10" s="336">
        <f t="shared" si="0"/>
        <v>27.183690836405173</v>
      </c>
      <c r="N10" s="52"/>
    </row>
    <row r="11" spans="1:14" ht="15" customHeight="1" thickBot="1">
      <c r="A11" s="97" t="s">
        <v>28</v>
      </c>
      <c r="B11" s="460"/>
      <c r="C11" s="444"/>
      <c r="D11" s="29" t="s">
        <v>72</v>
      </c>
      <c r="E11" s="368">
        <f>'Table IV'!D19+'Table IV'!D20+'Table IV'!D21+'Table IV'!D22</f>
        <v>16.0161654065</v>
      </c>
      <c r="F11" s="364"/>
      <c r="G11" s="368">
        <f>'Table IV'!F19+'Table IV'!F20+'Table IV'!F21+'Table IV'!F22</f>
        <v>6.423328</v>
      </c>
      <c r="H11" s="369">
        <f>'Table IV'!I19+'Table IV'!I20+'Table IV'!I21+'Table IV'!I22</f>
        <v>18.16151836043883</v>
      </c>
      <c r="I11" s="369">
        <f>'Table IV'!J19+'Table IV'!J20+'Table IV'!J21+'Table IV'!J22</f>
        <v>18.266600682313594</v>
      </c>
      <c r="J11" s="369">
        <f>'Table IV'!K19+'Table IV'!K20+'Table IV'!K21+'Table IV'!K22</f>
        <v>18.38387542954237</v>
      </c>
      <c r="K11" s="369">
        <f>'Table IV'!L19+'Table IV'!L20+'Table IV'!L21+'Table IV'!L22</f>
        <v>18.486076004584078</v>
      </c>
      <c r="L11" s="368">
        <f>'Table IV'!M19+'Table IV'!M20+'Table IV'!M21+'Table IV'!M22</f>
        <v>18.59805283920128</v>
      </c>
      <c r="M11" s="336">
        <f>AVERAGE(H11:L11)</f>
        <v>18.37922466321603</v>
      </c>
      <c r="N11" s="52"/>
    </row>
    <row r="12" spans="1:14" ht="15" customHeight="1" thickBot="1">
      <c r="A12" s="97" t="s">
        <v>30</v>
      </c>
      <c r="B12" s="98">
        <v>4</v>
      </c>
      <c r="C12" s="96" t="s">
        <v>77</v>
      </c>
      <c r="D12" s="29" t="s">
        <v>12</v>
      </c>
      <c r="E12" s="364">
        <v>45.5245566114814</v>
      </c>
      <c r="F12" s="364">
        <v>45.2169649883584</v>
      </c>
      <c r="G12" s="365"/>
      <c r="H12" s="366">
        <v>41.67824598926948</v>
      </c>
      <c r="I12" s="367">
        <v>40.49867298957317</v>
      </c>
      <c r="J12" s="367">
        <v>39.31909998987687</v>
      </c>
      <c r="K12" s="367">
        <v>39.253568156560405</v>
      </c>
      <c r="L12" s="365">
        <v>39.18803632324394</v>
      </c>
      <c r="M12" s="336">
        <f t="shared" si="0"/>
        <v>39.98752468970477</v>
      </c>
      <c r="N12" s="52"/>
    </row>
    <row r="13" spans="1:14" ht="15" customHeight="1" thickBot="1">
      <c r="A13" s="97" t="s">
        <v>47</v>
      </c>
      <c r="B13" s="98">
        <v>5</v>
      </c>
      <c r="C13" s="96" t="s">
        <v>80</v>
      </c>
      <c r="D13" s="29" t="s">
        <v>12</v>
      </c>
      <c r="E13" s="364">
        <v>-1.15936085141739</v>
      </c>
      <c r="F13" s="364">
        <v>-1.92309813494314</v>
      </c>
      <c r="G13" s="365"/>
      <c r="H13" s="366">
        <v>-1.9158507054427096</v>
      </c>
      <c r="I13" s="367">
        <v>-1.9134348956092329</v>
      </c>
      <c r="J13" s="367">
        <v>-1.911019085775756</v>
      </c>
      <c r="K13" s="367">
        <v>-1.4528953429138871</v>
      </c>
      <c r="L13" s="365">
        <v>-0.9947716000520181</v>
      </c>
      <c r="M13" s="336">
        <f t="shared" si="0"/>
        <v>-1.637594325958721</v>
      </c>
      <c r="N13" s="52"/>
    </row>
    <row r="14" spans="1:14" ht="15" customHeight="1" thickBot="1">
      <c r="A14" s="97" t="s">
        <v>48</v>
      </c>
      <c r="B14" s="98">
        <v>6</v>
      </c>
      <c r="C14" s="96" t="s">
        <v>78</v>
      </c>
      <c r="D14" s="29" t="s">
        <v>12</v>
      </c>
      <c r="E14" s="364">
        <v>23.860616995502102</v>
      </c>
      <c r="F14" s="364">
        <v>22.2999690498593</v>
      </c>
      <c r="G14" s="365"/>
      <c r="H14" s="366">
        <v>21.964877756434845</v>
      </c>
      <c r="I14" s="367">
        <v>21.85318065862669</v>
      </c>
      <c r="J14" s="367">
        <v>21.74148356081854</v>
      </c>
      <c r="K14" s="367">
        <v>21.964877756434845</v>
      </c>
      <c r="L14" s="365">
        <v>21.85318065862669</v>
      </c>
      <c r="M14" s="336">
        <f t="shared" si="0"/>
        <v>21.875520078188323</v>
      </c>
      <c r="N14" s="52"/>
    </row>
    <row r="15" spans="1:14" ht="38.25" customHeight="1" thickBot="1">
      <c r="A15" s="97" t="s">
        <v>49</v>
      </c>
      <c r="B15" s="445" t="s">
        <v>91</v>
      </c>
      <c r="C15" s="447" t="s">
        <v>79</v>
      </c>
      <c r="D15" s="29" t="s">
        <v>12</v>
      </c>
      <c r="E15" s="364">
        <v>109.18311027070592</v>
      </c>
      <c r="F15" s="364">
        <v>111.3124968307178</v>
      </c>
      <c r="G15" s="365"/>
      <c r="H15" s="366">
        <v>103.24413683122646</v>
      </c>
      <c r="I15" s="367">
        <v>102.14763165929446</v>
      </c>
      <c r="J15" s="367">
        <v>101.0511264873627</v>
      </c>
      <c r="K15" s="367">
        <v>101.11627747700459</v>
      </c>
      <c r="L15" s="365">
        <v>101.5165197600711</v>
      </c>
      <c r="M15" s="336">
        <f t="shared" si="0"/>
        <v>101.81513844299187</v>
      </c>
      <c r="N15" s="52"/>
    </row>
    <row r="16" spans="1:14" ht="15" customHeight="1" thickBot="1">
      <c r="A16" s="97" t="s">
        <v>50</v>
      </c>
      <c r="B16" s="446"/>
      <c r="C16" s="448"/>
      <c r="D16" s="331" t="s">
        <v>72</v>
      </c>
      <c r="E16" s="370">
        <f>'Table IV'!D7+'Table IV'!D8+'Table IV'!D9+'Table IV'!D10+'Table IV'!D11+'Table IV'!D15+'Table IV'!D18+'Table IV'!D23</f>
        <v>66.8992113227986</v>
      </c>
      <c r="F16" s="371"/>
      <c r="G16" s="370">
        <f>'Table IV'!F7+'Table IV'!F8+'Table IV'!F9+'Table IV'!F10+'Table IV'!F11+'Table IV'!F15+'Table IV'!F18+'Table IV'!F23</f>
        <v>39.836302</v>
      </c>
      <c r="H16" s="372">
        <f>'Table IV'!I7+'Table IV'!I8+'Table IV'!I9+'Table IV'!I10+'Table IV'!I11+'Table IV'!I15+'Table IV'!I18+'Table IV'!I23</f>
        <v>68.55588678269166</v>
      </c>
      <c r="I16" s="372">
        <f>'Table IV'!J7+'Table IV'!J8+'Table IV'!J9+'Table IV'!J10+'Table IV'!J11+'Table IV'!J15+'Table IV'!J18+'Table IV'!J23</f>
        <v>69.00254413116144</v>
      </c>
      <c r="J16" s="372">
        <f>'Table IV'!K7+'Table IV'!K8+'Table IV'!K9+'Table IV'!K10+'Table IV'!K11+'Table IV'!K15+'Table IV'!K18+'Table IV'!K23</f>
        <v>69.20330250012367</v>
      </c>
      <c r="K16" s="372">
        <f>'Table IV'!L7+'Table IV'!L8+'Table IV'!L9+'Table IV'!L10+'Table IV'!L11+'Table IV'!L15+'Table IV'!L18+'Table IV'!L23</f>
        <v>69.45782899902045</v>
      </c>
      <c r="L16" s="372">
        <f>'Table IV'!M7+'Table IV'!M8+'Table IV'!M9+'Table IV'!M10+'Table IV'!M11+'Table IV'!M15+'Table IV'!M18+'Table IV'!M23</f>
        <v>69.78215131176927</v>
      </c>
      <c r="M16" s="337">
        <f>AVERAGE(H16:L16)</f>
        <v>69.2003427449533</v>
      </c>
      <c r="N16" s="52"/>
    </row>
    <row r="17" spans="1:14" ht="33" customHeight="1" thickBot="1">
      <c r="A17" s="54" t="s">
        <v>81</v>
      </c>
      <c r="B17" s="26"/>
      <c r="C17" s="96" t="s">
        <v>166</v>
      </c>
      <c r="D17" s="93" t="s">
        <v>12</v>
      </c>
      <c r="E17" s="333">
        <f>E5+E7+E8+E10+E12+E13+E14+E15</f>
        <v>661.4666666666667</v>
      </c>
      <c r="F17" s="333">
        <f aca="true" t="shared" si="1" ref="F17:L17">F5+F7+F8+F10+F12+F13+F14+F15</f>
        <v>662.2</v>
      </c>
      <c r="G17" s="333">
        <f t="shared" si="1"/>
        <v>0</v>
      </c>
      <c r="H17" s="333">
        <f>H5+H7+H8+H10+H12+H13+H14+H15</f>
        <v>636.3862622065217</v>
      </c>
      <c r="I17" s="333">
        <f t="shared" si="1"/>
        <v>629.3746311032609</v>
      </c>
      <c r="J17" s="333">
        <f t="shared" si="1"/>
        <v>622.363</v>
      </c>
      <c r="K17" s="333">
        <f t="shared" si="1"/>
        <v>624.502331583463</v>
      </c>
      <c r="L17" s="335">
        <f t="shared" si="1"/>
        <v>626.6416631669262</v>
      </c>
      <c r="M17" s="338">
        <f t="shared" si="0"/>
        <v>627.8535776120344</v>
      </c>
      <c r="N17" s="330"/>
    </row>
    <row r="18" spans="1:14" ht="33" customHeight="1" thickBot="1">
      <c r="A18" s="54" t="s">
        <v>82</v>
      </c>
      <c r="B18" s="26"/>
      <c r="C18" s="96" t="s">
        <v>165</v>
      </c>
      <c r="D18" s="332" t="s">
        <v>72</v>
      </c>
      <c r="E18" s="373">
        <f>E6+E9+E11+E16</f>
        <v>281.98607246326753</v>
      </c>
      <c r="F18" s="373">
        <f aca="true" t="shared" si="2" ref="F18:L18">F6+F9+F11+F16</f>
        <v>0</v>
      </c>
      <c r="G18" s="373">
        <f t="shared" si="2"/>
        <v>242.315158</v>
      </c>
      <c r="H18" s="373">
        <f t="shared" si="2"/>
        <v>276.96888010656164</v>
      </c>
      <c r="I18" s="373">
        <f t="shared" si="2"/>
        <v>275.0982470556807</v>
      </c>
      <c r="J18" s="373">
        <f t="shared" si="2"/>
        <v>272.71514757775424</v>
      </c>
      <c r="K18" s="373">
        <f t="shared" si="2"/>
        <v>275.565790033108</v>
      </c>
      <c r="L18" s="373">
        <f t="shared" si="2"/>
        <v>278.3507043179492</v>
      </c>
      <c r="M18" s="440">
        <f>'Table IV'!N24</f>
        <v>275.7397538182107</v>
      </c>
      <c r="N18" s="313"/>
    </row>
    <row r="19" spans="3:13" ht="11.25">
      <c r="C19" s="30"/>
      <c r="E19" s="314"/>
      <c r="G19" s="314"/>
      <c r="H19" s="314"/>
      <c r="I19" s="314"/>
      <c r="J19" s="314"/>
      <c r="K19" s="314"/>
      <c r="L19" s="314"/>
      <c r="M19" s="314"/>
    </row>
    <row r="20" ht="11.25">
      <c r="B20" s="27" t="s">
        <v>215</v>
      </c>
    </row>
    <row r="21" spans="2:14" ht="12.75">
      <c r="B21" s="462" t="s">
        <v>289</v>
      </c>
      <c r="C21" s="463"/>
      <c r="D21" s="463"/>
      <c r="E21" s="463"/>
      <c r="F21" s="463"/>
      <c r="G21" s="463"/>
      <c r="H21" s="463"/>
      <c r="I21" s="463"/>
      <c r="J21" s="463"/>
      <c r="K21" s="463"/>
      <c r="L21" s="463"/>
      <c r="M21" s="463"/>
      <c r="N21" s="463"/>
    </row>
    <row r="22" spans="2:12" ht="12.75">
      <c r="B22" s="462" t="s">
        <v>250</v>
      </c>
      <c r="C22" s="463"/>
      <c r="D22" s="463"/>
      <c r="E22" s="463"/>
      <c r="F22" s="463"/>
      <c r="G22" s="463"/>
      <c r="H22" s="463"/>
      <c r="I22" s="463"/>
      <c r="J22" s="463"/>
      <c r="K22" s="463"/>
      <c r="L22" s="463"/>
    </row>
    <row r="23" spans="2:12" ht="22.5">
      <c r="B23" s="258" t="s">
        <v>69</v>
      </c>
      <c r="C23" s="211"/>
      <c r="D23" s="219" t="s">
        <v>242</v>
      </c>
      <c r="E23" s="211"/>
      <c r="F23" s="211"/>
      <c r="G23" s="211"/>
      <c r="H23" s="211"/>
      <c r="I23" s="211"/>
      <c r="J23" s="211"/>
      <c r="K23" s="211"/>
      <c r="L23" s="211"/>
    </row>
    <row r="24" spans="2:4" ht="11.25">
      <c r="B24" s="258" t="s">
        <v>70</v>
      </c>
      <c r="C24" s="28" t="s">
        <v>241</v>
      </c>
      <c r="D24" s="24" t="s">
        <v>243</v>
      </c>
    </row>
    <row r="25" spans="2:4" ht="22.5">
      <c r="B25" s="258" t="s">
        <v>244</v>
      </c>
      <c r="C25" s="257" t="s">
        <v>245</v>
      </c>
      <c r="D25" s="24" t="s">
        <v>207</v>
      </c>
    </row>
    <row r="26" spans="2:4" ht="11.25">
      <c r="B26" s="258">
        <v>2</v>
      </c>
      <c r="C26" s="28" t="s">
        <v>76</v>
      </c>
      <c r="D26" s="24" t="s">
        <v>246</v>
      </c>
    </row>
    <row r="27" spans="2:4" ht="11.25">
      <c r="B27" s="258" t="s">
        <v>247</v>
      </c>
      <c r="C27" s="28" t="s">
        <v>248</v>
      </c>
      <c r="D27" s="24" t="s">
        <v>270</v>
      </c>
    </row>
    <row r="28" spans="2:4" ht="11.25">
      <c r="B28" s="258" t="s">
        <v>249</v>
      </c>
      <c r="C28" s="28" t="s">
        <v>248</v>
      </c>
      <c r="D28" s="24" t="s">
        <v>203</v>
      </c>
    </row>
    <row r="30" ht="11.25">
      <c r="B30" s="220" t="s">
        <v>251</v>
      </c>
    </row>
  </sheetData>
  <mergeCells count="11">
    <mergeCell ref="B22:L22"/>
    <mergeCell ref="B21:N21"/>
    <mergeCell ref="B10:B11"/>
    <mergeCell ref="C10:C11"/>
    <mergeCell ref="B15:B16"/>
    <mergeCell ref="C15:C16"/>
    <mergeCell ref="C5:C6"/>
    <mergeCell ref="C8:C9"/>
    <mergeCell ref="B8:B9"/>
    <mergeCell ref="B3:C3"/>
    <mergeCell ref="B5:B6"/>
  </mergeCells>
  <printOptions/>
  <pageMargins left="0.75" right="0.38" top="0.56" bottom="0.54" header="0.5" footer="0.5"/>
  <pageSetup fitToHeight="1" fitToWidth="1" horizontalDpi="600" verticalDpi="600" orientation="landscape" paperSize="9" scale="81"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S59"/>
  <sheetViews>
    <sheetView view="pageBreakPreview" zoomScale="40" zoomScaleSheetLayoutView="40" workbookViewId="0" topLeftCell="A1">
      <selection activeCell="I27" sqref="I27"/>
    </sheetView>
  </sheetViews>
  <sheetFormatPr defaultColWidth="9.140625" defaultRowHeight="12.75"/>
  <cols>
    <col min="1" max="1" width="3.421875" style="0" customWidth="1"/>
    <col min="2" max="2" width="4.421875" style="0" customWidth="1"/>
    <col min="3" max="3" width="23.28125" style="0" customWidth="1"/>
    <col min="4" max="4" width="13.28125" style="0" customWidth="1"/>
    <col min="5" max="5" width="7.28125" style="0" customWidth="1"/>
    <col min="6" max="6" width="9.7109375" style="0" customWidth="1"/>
    <col min="7" max="7" width="7.7109375" style="0" customWidth="1"/>
    <col min="8" max="8" width="8.140625" style="0" customWidth="1"/>
    <col min="9" max="9" width="11.140625" style="0" customWidth="1"/>
    <col min="10" max="10" width="12.8515625" style="0" customWidth="1"/>
    <col min="11" max="11" width="10.8515625" style="0" customWidth="1"/>
    <col min="12" max="12" width="9.8515625" style="0" customWidth="1"/>
    <col min="14" max="14" width="15.8515625" style="0" customWidth="1"/>
    <col min="15" max="15" width="15.7109375" style="0" customWidth="1"/>
    <col min="16" max="16" width="23.8515625" style="0" customWidth="1"/>
    <col min="17" max="17" width="12.140625" style="0" customWidth="1"/>
    <col min="18" max="18" width="18.8515625" style="0" customWidth="1"/>
  </cols>
  <sheetData>
    <row r="1" spans="1:18" s="7" customFormat="1" ht="15" customHeight="1">
      <c r="A1" s="102"/>
      <c r="B1" s="102" t="s">
        <v>13</v>
      </c>
      <c r="C1" s="441" t="s">
        <v>146</v>
      </c>
      <c r="D1" s="441"/>
      <c r="E1" s="441"/>
      <c r="F1" s="441"/>
      <c r="G1" s="441"/>
      <c r="H1" s="441"/>
      <c r="I1" s="441"/>
      <c r="J1" s="441"/>
      <c r="K1" s="441"/>
      <c r="L1" s="441"/>
      <c r="M1" s="441"/>
      <c r="N1" s="441"/>
      <c r="O1" s="291"/>
      <c r="Q1" s="292"/>
      <c r="R1" s="293"/>
    </row>
    <row r="2" spans="1:18" s="7" customFormat="1" ht="15" customHeight="1" thickBot="1">
      <c r="A2" s="102"/>
      <c r="B2" s="102"/>
      <c r="C2" s="103" t="s">
        <v>40</v>
      </c>
      <c r="D2" s="103"/>
      <c r="E2" s="102"/>
      <c r="F2" s="100"/>
      <c r="G2" s="100"/>
      <c r="H2" s="248"/>
      <c r="I2" s="249"/>
      <c r="J2" s="248"/>
      <c r="K2" s="248"/>
      <c r="L2" s="248"/>
      <c r="M2" s="100"/>
      <c r="N2" s="100"/>
      <c r="O2" s="271"/>
      <c r="Q2" s="294"/>
      <c r="R2" s="293"/>
    </row>
    <row r="3" spans="1:19" ht="15" customHeight="1" thickBot="1" thickTop="1">
      <c r="A3" s="104"/>
      <c r="B3" s="486" t="s">
        <v>147</v>
      </c>
      <c r="C3" s="487"/>
      <c r="D3" s="104" t="s">
        <v>51</v>
      </c>
      <c r="E3" s="105" t="s">
        <v>52</v>
      </c>
      <c r="F3" s="178" t="s">
        <v>53</v>
      </c>
      <c r="G3" s="105" t="s">
        <v>54</v>
      </c>
      <c r="H3" s="108" t="s">
        <v>55</v>
      </c>
      <c r="I3" s="109" t="s">
        <v>56</v>
      </c>
      <c r="J3" s="110" t="s">
        <v>57</v>
      </c>
      <c r="K3" s="110" t="s">
        <v>58</v>
      </c>
      <c r="L3" s="110" t="s">
        <v>59</v>
      </c>
      <c r="M3" s="374" t="s">
        <v>60</v>
      </c>
      <c r="N3" s="105" t="s">
        <v>85</v>
      </c>
      <c r="O3" s="295"/>
      <c r="P3" s="290"/>
      <c r="Q3" s="294"/>
      <c r="R3" s="296"/>
      <c r="S3" s="7"/>
    </row>
    <row r="4" spans="1:19" ht="48.75" customHeight="1" thickBot="1">
      <c r="A4" s="106"/>
      <c r="B4" s="484" t="s">
        <v>39</v>
      </c>
      <c r="C4" s="485"/>
      <c r="D4" s="213">
        <v>2003</v>
      </c>
      <c r="E4" s="217">
        <v>2004</v>
      </c>
      <c r="F4" s="117">
        <v>2005</v>
      </c>
      <c r="G4" s="117">
        <v>2006</v>
      </c>
      <c r="H4" s="212">
        <v>2007</v>
      </c>
      <c r="I4" s="218">
        <v>2008</v>
      </c>
      <c r="J4" s="117">
        <v>2009</v>
      </c>
      <c r="K4" s="117">
        <v>2010</v>
      </c>
      <c r="L4" s="117">
        <v>2011</v>
      </c>
      <c r="M4" s="212">
        <v>2012</v>
      </c>
      <c r="N4" s="380" t="s">
        <v>175</v>
      </c>
      <c r="O4" s="297"/>
      <c r="P4" s="7"/>
      <c r="Q4" s="298"/>
      <c r="R4" s="299"/>
      <c r="S4" s="7"/>
    </row>
    <row r="5" spans="1:19" ht="36.75" customHeight="1" thickBot="1">
      <c r="A5" s="452" t="s">
        <v>22</v>
      </c>
      <c r="B5" s="442" t="s">
        <v>94</v>
      </c>
      <c r="C5" s="483"/>
      <c r="D5" s="342">
        <f aca="true" t="shared" si="0" ref="D5:M5">SUM(D6:D15)</f>
        <v>221.14367910646038</v>
      </c>
      <c r="E5" s="343">
        <f t="shared" si="0"/>
        <v>0</v>
      </c>
      <c r="F5" s="343">
        <f t="shared" si="0"/>
        <v>197.21008099999995</v>
      </c>
      <c r="G5" s="343">
        <f t="shared" si="0"/>
        <v>0</v>
      </c>
      <c r="H5" s="344">
        <f t="shared" si="0"/>
        <v>0</v>
      </c>
      <c r="I5" s="345">
        <f t="shared" si="0"/>
        <v>210.356241856937</v>
      </c>
      <c r="J5" s="345">
        <f t="shared" si="0"/>
        <v>208.02792706483737</v>
      </c>
      <c r="K5" s="345">
        <f t="shared" si="0"/>
        <v>205.35628905945757</v>
      </c>
      <c r="L5" s="345">
        <f t="shared" si="0"/>
        <v>208.0429547294751</v>
      </c>
      <c r="M5" s="375">
        <f t="shared" si="0"/>
        <v>210.60389790070175</v>
      </c>
      <c r="N5" s="381">
        <f>SUM(N6:N15)</f>
        <v>208.47746212228174</v>
      </c>
      <c r="O5" s="7"/>
      <c r="P5" s="7"/>
      <c r="Q5" s="325"/>
      <c r="R5" s="293"/>
      <c r="S5" s="7"/>
    </row>
    <row r="6" spans="1:19" ht="15" customHeight="1" thickBot="1">
      <c r="A6" s="453"/>
      <c r="B6" s="273"/>
      <c r="C6" s="274" t="s">
        <v>238</v>
      </c>
      <c r="D6" s="346">
        <v>174.03877622</v>
      </c>
      <c r="E6" s="347"/>
      <c r="F6" s="348">
        <v>171.320639</v>
      </c>
      <c r="G6" s="347"/>
      <c r="H6" s="347"/>
      <c r="I6" s="349">
        <v>164.14174378269158</v>
      </c>
      <c r="J6" s="349">
        <v>161.33784378269257</v>
      </c>
      <c r="K6" s="349">
        <v>158.5339437826911</v>
      </c>
      <c r="L6" s="349">
        <v>160.89124378269588</v>
      </c>
      <c r="M6" s="376">
        <v>163.24854378269276</v>
      </c>
      <c r="N6" s="420">
        <f aca="true" t="shared" si="1" ref="N6:N23">AVERAGE(I6:M6)</f>
        <v>161.63066378269278</v>
      </c>
      <c r="O6" s="300"/>
      <c r="Q6" s="385"/>
      <c r="R6" s="299"/>
      <c r="S6" s="7"/>
    </row>
    <row r="7" spans="1:19" ht="15" customHeight="1" thickBot="1">
      <c r="A7" s="453"/>
      <c r="B7" s="275"/>
      <c r="C7" s="340" t="s">
        <v>203</v>
      </c>
      <c r="D7" s="350">
        <v>17.526043968999996</v>
      </c>
      <c r="E7" s="351"/>
      <c r="F7" s="352">
        <v>10.760504</v>
      </c>
      <c r="G7" s="351"/>
      <c r="H7" s="351"/>
      <c r="I7" s="351">
        <v>15.941147761575037</v>
      </c>
      <c r="J7" s="351">
        <v>15.941147761575037</v>
      </c>
      <c r="K7" s="351">
        <v>15.941147761575037</v>
      </c>
      <c r="L7" s="351">
        <v>15.941147761575037</v>
      </c>
      <c r="M7" s="377">
        <v>15.941147761575037</v>
      </c>
      <c r="N7" s="421">
        <f t="shared" si="1"/>
        <v>15.941147761575035</v>
      </c>
      <c r="O7" s="300"/>
      <c r="Q7" s="386"/>
      <c r="R7" s="293"/>
      <c r="S7" s="7"/>
    </row>
    <row r="8" spans="1:19" ht="15" customHeight="1" thickBot="1">
      <c r="A8" s="453"/>
      <c r="B8" s="276"/>
      <c r="C8" s="341" t="s">
        <v>239</v>
      </c>
      <c r="D8" s="350">
        <v>4.748370637999999</v>
      </c>
      <c r="E8" s="351"/>
      <c r="F8" s="351"/>
      <c r="G8" s="351"/>
      <c r="H8" s="351"/>
      <c r="I8" s="351">
        <v>4.503579875297267</v>
      </c>
      <c r="J8" s="351">
        <v>4.503579875297267</v>
      </c>
      <c r="K8" s="351">
        <v>4.503579875297267</v>
      </c>
      <c r="L8" s="351">
        <v>4.503579875297267</v>
      </c>
      <c r="M8" s="377">
        <v>4.503579875297267</v>
      </c>
      <c r="N8" s="421">
        <f t="shared" si="1"/>
        <v>4.503579875297267</v>
      </c>
      <c r="O8" s="300"/>
      <c r="Q8" s="386"/>
      <c r="R8" s="293"/>
      <c r="S8" s="7"/>
    </row>
    <row r="9" spans="1:19" ht="15" customHeight="1" thickBot="1">
      <c r="A9" s="453"/>
      <c r="B9" s="276"/>
      <c r="C9" s="341" t="s">
        <v>205</v>
      </c>
      <c r="D9" s="350">
        <v>2.749545</v>
      </c>
      <c r="E9" s="351"/>
      <c r="F9" s="352">
        <v>2.685512</v>
      </c>
      <c r="G9" s="351"/>
      <c r="H9" s="351"/>
      <c r="I9" s="351">
        <v>2.970263092393719</v>
      </c>
      <c r="J9" s="351">
        <v>2.928434926660418</v>
      </c>
      <c r="K9" s="351">
        <v>2.839908058638354</v>
      </c>
      <c r="L9" s="351">
        <v>2.78033591974728</v>
      </c>
      <c r="M9" s="377">
        <v>2.7515618295382973</v>
      </c>
      <c r="N9" s="421">
        <f t="shared" si="1"/>
        <v>2.8541007653956134</v>
      </c>
      <c r="O9" s="7"/>
      <c r="Q9" s="386"/>
      <c r="R9" s="301"/>
      <c r="S9" s="7"/>
    </row>
    <row r="10" spans="1:19" s="256" customFormat="1" ht="15" customHeight="1" thickBot="1">
      <c r="A10" s="453"/>
      <c r="B10" s="277"/>
      <c r="C10" s="341" t="s">
        <v>204</v>
      </c>
      <c r="D10" s="350">
        <v>10.439330226999063</v>
      </c>
      <c r="E10" s="351"/>
      <c r="F10" s="352">
        <v>5.184207</v>
      </c>
      <c r="G10" s="351"/>
      <c r="H10" s="351"/>
      <c r="I10" s="351">
        <v>10.403259288184922</v>
      </c>
      <c r="J10" s="351">
        <v>10.587965841950234</v>
      </c>
      <c r="K10" s="351">
        <v>10.759555861573423</v>
      </c>
      <c r="L10" s="351">
        <v>10.983060728109905</v>
      </c>
      <c r="M10" s="377">
        <v>11.200439546313634</v>
      </c>
      <c r="N10" s="421">
        <f t="shared" si="1"/>
        <v>10.786856253226423</v>
      </c>
      <c r="O10" s="302"/>
      <c r="Q10" s="386"/>
      <c r="R10" s="303"/>
      <c r="S10" s="304"/>
    </row>
    <row r="11" spans="1:19" s="256" customFormat="1" ht="15" customHeight="1" thickBot="1">
      <c r="A11" s="453"/>
      <c r="B11" s="277"/>
      <c r="C11" s="341" t="s">
        <v>206</v>
      </c>
      <c r="D11" s="350">
        <v>4.187710107</v>
      </c>
      <c r="E11" s="351"/>
      <c r="F11" s="352">
        <v>1.319413</v>
      </c>
      <c r="G11" s="351"/>
      <c r="H11" s="351"/>
      <c r="I11" s="351">
        <v>4.079967508672255</v>
      </c>
      <c r="J11" s="351">
        <v>4.072303513121731</v>
      </c>
      <c r="K11" s="351">
        <v>4.0689441720981705</v>
      </c>
      <c r="L11" s="351">
        <v>4.081409001967039</v>
      </c>
      <c r="M11" s="377">
        <v>4.096186669685463</v>
      </c>
      <c r="N11" s="421">
        <f t="shared" si="1"/>
        <v>4.079762173108931</v>
      </c>
      <c r="O11" s="305"/>
      <c r="Q11" s="386"/>
      <c r="R11" s="293"/>
      <c r="S11" s="304"/>
    </row>
    <row r="12" spans="1:19" ht="15" customHeight="1" thickBot="1">
      <c r="A12" s="453"/>
      <c r="B12" s="276"/>
      <c r="C12" s="341" t="s">
        <v>207</v>
      </c>
      <c r="D12" s="350">
        <v>2.0210105307</v>
      </c>
      <c r="E12" s="351"/>
      <c r="F12" s="352">
        <v>1.965507</v>
      </c>
      <c r="G12" s="351"/>
      <c r="H12" s="351"/>
      <c r="I12" s="351">
        <v>2.326864376339637</v>
      </c>
      <c r="J12" s="351">
        <v>2.387516793749582</v>
      </c>
      <c r="K12" s="351">
        <v>2.4481692111595255</v>
      </c>
      <c r="L12" s="351">
        <v>2.508821628569471</v>
      </c>
      <c r="M12" s="377">
        <v>2.569474045979414</v>
      </c>
      <c r="N12" s="421">
        <f t="shared" si="1"/>
        <v>2.448169211159526</v>
      </c>
      <c r="O12" s="413"/>
      <c r="Q12" s="386"/>
      <c r="R12" s="293"/>
      <c r="S12" s="7"/>
    </row>
    <row r="13" spans="1:19" ht="15" customHeight="1" thickBot="1">
      <c r="A13" s="453"/>
      <c r="B13" s="276"/>
      <c r="C13" s="341" t="s">
        <v>216</v>
      </c>
      <c r="D13" s="350">
        <v>1.919</v>
      </c>
      <c r="E13" s="351"/>
      <c r="F13" s="352">
        <v>1.588383</v>
      </c>
      <c r="G13" s="351"/>
      <c r="H13" s="351"/>
      <c r="I13" s="351">
        <v>1.9615856870915664</v>
      </c>
      <c r="J13" s="351">
        <v>2.2091272151228893</v>
      </c>
      <c r="K13" s="351">
        <v>2.177908870262029</v>
      </c>
      <c r="L13" s="351">
        <v>2.2538718342625543</v>
      </c>
      <c r="M13" s="351">
        <v>2.184534554330943</v>
      </c>
      <c r="N13" s="421">
        <f t="shared" si="1"/>
        <v>2.1574056322139965</v>
      </c>
      <c r="O13" s="413"/>
      <c r="Q13" s="386"/>
      <c r="R13" s="293"/>
      <c r="S13" s="7"/>
    </row>
    <row r="14" spans="1:19" ht="15" customHeight="1" thickBot="1">
      <c r="A14" s="453"/>
      <c r="B14" s="276"/>
      <c r="C14" s="340" t="s">
        <v>240</v>
      </c>
      <c r="D14" s="350">
        <v>1.3462872173088576</v>
      </c>
      <c r="E14" s="351"/>
      <c r="F14" s="352">
        <v>1.539856</v>
      </c>
      <c r="G14" s="351"/>
      <c r="H14" s="351"/>
      <c r="I14" s="351">
        <v>1.3922811173088576</v>
      </c>
      <c r="J14" s="351">
        <v>1.3922811173088576</v>
      </c>
      <c r="K14" s="351">
        <v>1.3922811173088576</v>
      </c>
      <c r="L14" s="351">
        <v>1.3922811173088576</v>
      </c>
      <c r="M14" s="377">
        <v>1.3922811173088576</v>
      </c>
      <c r="N14" s="421">
        <f t="shared" si="1"/>
        <v>1.3922811173088576</v>
      </c>
      <c r="O14" s="7"/>
      <c r="Q14" s="386"/>
      <c r="R14" s="306"/>
      <c r="S14" s="7"/>
    </row>
    <row r="15" spans="1:19" ht="15" customHeight="1" thickBot="1">
      <c r="A15" s="453"/>
      <c r="B15" s="276"/>
      <c r="C15" s="340" t="s">
        <v>138</v>
      </c>
      <c r="D15" s="350">
        <v>2.167605197452437</v>
      </c>
      <c r="E15" s="351"/>
      <c r="F15" s="352">
        <v>0.84606</v>
      </c>
      <c r="G15" s="351"/>
      <c r="H15" s="351"/>
      <c r="I15" s="351">
        <v>2.6355493673821497</v>
      </c>
      <c r="J15" s="351">
        <v>2.667726237358787</v>
      </c>
      <c r="K15" s="351">
        <v>2.690850348853789</v>
      </c>
      <c r="L15" s="351">
        <v>2.7072030799417783</v>
      </c>
      <c r="M15" s="377">
        <v>2.7161487179800594</v>
      </c>
      <c r="N15" s="421">
        <f t="shared" si="1"/>
        <v>2.6834955503033124</v>
      </c>
      <c r="O15" s="7"/>
      <c r="Q15" s="386"/>
      <c r="R15" s="307"/>
      <c r="S15" s="7"/>
    </row>
    <row r="16" spans="1:19" ht="15" customHeight="1" thickBot="1">
      <c r="A16" s="106" t="s">
        <v>23</v>
      </c>
      <c r="B16" s="454" t="s">
        <v>41</v>
      </c>
      <c r="C16" s="449"/>
      <c r="D16" s="353">
        <v>19.745621765960102</v>
      </c>
      <c r="E16" s="351"/>
      <c r="F16" s="352">
        <v>19.641143</v>
      </c>
      <c r="G16" s="351"/>
      <c r="H16" s="351"/>
      <c r="I16" s="351">
        <v>20.42899999999948</v>
      </c>
      <c r="J16" s="351">
        <v>20.502333333331755</v>
      </c>
      <c r="K16" s="351">
        <v>20.575666666666663</v>
      </c>
      <c r="L16" s="351">
        <v>20.575666666666663</v>
      </c>
      <c r="M16" s="377">
        <v>20.575666666666663</v>
      </c>
      <c r="N16" s="421">
        <f t="shared" si="1"/>
        <v>20.531666666666247</v>
      </c>
      <c r="O16" s="7"/>
      <c r="Q16" s="386"/>
      <c r="R16" s="299"/>
      <c r="S16" s="7"/>
    </row>
    <row r="17" spans="1:19" ht="15" customHeight="1" thickBot="1">
      <c r="A17" s="106" t="s">
        <v>24</v>
      </c>
      <c r="B17" s="455" t="s">
        <v>42</v>
      </c>
      <c r="C17" s="449"/>
      <c r="D17" s="353"/>
      <c r="E17" s="351"/>
      <c r="F17" s="351"/>
      <c r="G17" s="351"/>
      <c r="H17" s="351"/>
      <c r="I17" s="351"/>
      <c r="J17" s="351"/>
      <c r="K17" s="351"/>
      <c r="L17" s="351"/>
      <c r="M17" s="377"/>
      <c r="N17" s="421"/>
      <c r="O17" s="7"/>
      <c r="Q17" s="386"/>
      <c r="R17" s="296"/>
      <c r="S17" s="7"/>
    </row>
    <row r="18" spans="1:19" ht="40.5" customHeight="1" thickBot="1">
      <c r="A18" s="106" t="s">
        <v>25</v>
      </c>
      <c r="B18" s="449" t="s">
        <v>93</v>
      </c>
      <c r="C18" s="456"/>
      <c r="D18" s="353">
        <v>20.983760999999998</v>
      </c>
      <c r="E18" s="351"/>
      <c r="F18" s="352">
        <v>18.809367</v>
      </c>
      <c r="G18" s="351"/>
      <c r="H18" s="351"/>
      <c r="I18" s="351">
        <v>24.187385525442703</v>
      </c>
      <c r="J18" s="351">
        <v>24.389002352540796</v>
      </c>
      <c r="K18" s="351">
        <v>24.401534169589024</v>
      </c>
      <c r="L18" s="351">
        <v>24.42631496641168</v>
      </c>
      <c r="M18" s="377">
        <v>24.500720859793578</v>
      </c>
      <c r="N18" s="422">
        <f t="shared" si="1"/>
        <v>24.380991574755555</v>
      </c>
      <c r="O18" s="317"/>
      <c r="Q18" s="386"/>
      <c r="R18" s="296"/>
      <c r="S18" s="7"/>
    </row>
    <row r="19" spans="1:19" ht="27.75" customHeight="1" thickBot="1">
      <c r="A19" s="106" t="s">
        <v>26</v>
      </c>
      <c r="B19" s="449" t="s">
        <v>43</v>
      </c>
      <c r="C19" s="450"/>
      <c r="D19" s="353">
        <v>9.979226</v>
      </c>
      <c r="E19" s="351"/>
      <c r="F19" s="352">
        <v>5.094762</v>
      </c>
      <c r="G19" s="351"/>
      <c r="H19" s="351"/>
      <c r="I19" s="351">
        <v>11.12193539348145</v>
      </c>
      <c r="J19" s="351">
        <v>11.163735184861387</v>
      </c>
      <c r="K19" s="351">
        <v>11.242857724350321</v>
      </c>
      <c r="L19" s="351">
        <v>11.31588569466241</v>
      </c>
      <c r="M19" s="377">
        <v>11.393793829679623</v>
      </c>
      <c r="N19" s="421">
        <f t="shared" si="1"/>
        <v>11.24764156540704</v>
      </c>
      <c r="O19" s="318"/>
      <c r="Q19" s="386"/>
      <c r="R19" s="293"/>
      <c r="S19" s="7"/>
    </row>
    <row r="20" spans="1:19" ht="17.25" customHeight="1" thickBot="1">
      <c r="A20" s="106" t="s">
        <v>27</v>
      </c>
      <c r="B20" s="449" t="s">
        <v>44</v>
      </c>
      <c r="C20" s="450"/>
      <c r="D20" s="353">
        <v>2.21972</v>
      </c>
      <c r="E20" s="351"/>
      <c r="F20" s="352">
        <v>0.797332</v>
      </c>
      <c r="G20" s="351"/>
      <c r="H20" s="351"/>
      <c r="I20" s="351">
        <v>2.7020729101676406</v>
      </c>
      <c r="J20" s="351">
        <v>2.7407566454406806</v>
      </c>
      <c r="K20" s="351">
        <v>2.763942159901919</v>
      </c>
      <c r="L20" s="351">
        <v>2.785505803149591</v>
      </c>
      <c r="M20" s="377">
        <v>2.808065896448477</v>
      </c>
      <c r="N20" s="421">
        <f t="shared" si="1"/>
        <v>2.760068683021662</v>
      </c>
      <c r="O20" s="318"/>
      <c r="Q20" s="386"/>
      <c r="R20" s="308"/>
      <c r="S20" s="7"/>
    </row>
    <row r="21" spans="1:19" ht="25.5" customHeight="1" thickBot="1">
      <c r="A21" s="106" t="s">
        <v>28</v>
      </c>
      <c r="B21" s="449" t="s">
        <v>45</v>
      </c>
      <c r="C21" s="450"/>
      <c r="D21" s="353">
        <v>2.0248634065</v>
      </c>
      <c r="E21" s="351"/>
      <c r="F21" s="352">
        <v>0.389893</v>
      </c>
      <c r="G21" s="351"/>
      <c r="H21" s="351"/>
      <c r="I21" s="351">
        <v>2.472705117940644</v>
      </c>
      <c r="J21" s="351">
        <v>2.47859220403045</v>
      </c>
      <c r="K21" s="351">
        <v>2.477863669446815</v>
      </c>
      <c r="L21" s="351">
        <v>2.469414600264679</v>
      </c>
      <c r="M21" s="377">
        <v>2.466960679908372</v>
      </c>
      <c r="N21" s="421">
        <f t="shared" si="1"/>
        <v>2.473107254318192</v>
      </c>
      <c r="O21" s="309"/>
      <c r="Q21" s="386"/>
      <c r="R21" s="293"/>
      <c r="S21" s="7"/>
    </row>
    <row r="22" spans="1:19" ht="24" customHeight="1" thickBot="1">
      <c r="A22" s="106" t="s">
        <v>29</v>
      </c>
      <c r="B22" s="449" t="s">
        <v>46</v>
      </c>
      <c r="C22" s="450"/>
      <c r="D22" s="353">
        <v>1.792356</v>
      </c>
      <c r="E22" s="351"/>
      <c r="F22" s="352">
        <v>0.141341</v>
      </c>
      <c r="G22" s="351"/>
      <c r="H22" s="351"/>
      <c r="I22" s="351">
        <v>1.864804938849093</v>
      </c>
      <c r="J22" s="351">
        <v>1.883516647981074</v>
      </c>
      <c r="K22" s="351">
        <v>1.8992118758433163</v>
      </c>
      <c r="L22" s="351">
        <v>1.9152699065073993</v>
      </c>
      <c r="M22" s="377">
        <v>1.929232433164806</v>
      </c>
      <c r="N22" s="421">
        <f t="shared" si="1"/>
        <v>1.898407160469138</v>
      </c>
      <c r="O22" s="318"/>
      <c r="Q22" s="386"/>
      <c r="R22" s="293"/>
      <c r="S22" s="7"/>
    </row>
    <row r="23" spans="1:19" ht="23.25" customHeight="1" thickBot="1">
      <c r="A23" s="106" t="s">
        <v>30</v>
      </c>
      <c r="B23" s="449" t="s">
        <v>92</v>
      </c>
      <c r="C23" s="450"/>
      <c r="D23" s="354">
        <v>4.096845184347103</v>
      </c>
      <c r="E23" s="355"/>
      <c r="F23" s="356">
        <v>0.231239</v>
      </c>
      <c r="G23" s="355"/>
      <c r="H23" s="355"/>
      <c r="I23" s="355">
        <v>3.8347343637436135</v>
      </c>
      <c r="J23" s="355">
        <v>3.912383622657173</v>
      </c>
      <c r="K23" s="355">
        <v>3.997782252498613</v>
      </c>
      <c r="L23" s="355">
        <v>4.0347776659704735</v>
      </c>
      <c r="M23" s="378">
        <v>4.072366051585936</v>
      </c>
      <c r="N23" s="423">
        <f t="shared" si="1"/>
        <v>3.970408791291162</v>
      </c>
      <c r="O23" s="319"/>
      <c r="Q23" s="386"/>
      <c r="R23" s="299"/>
      <c r="S23" s="7"/>
    </row>
    <row r="24" spans="1:19" ht="23.25" customHeight="1" thickBot="1">
      <c r="A24" s="106" t="s">
        <v>47</v>
      </c>
      <c r="B24" s="449" t="s">
        <v>176</v>
      </c>
      <c r="C24" s="456"/>
      <c r="D24" s="357">
        <f>SUM(D6:D23)</f>
        <v>281.98607246326753</v>
      </c>
      <c r="E24" s="358"/>
      <c r="F24" s="359">
        <f>SUM(F6:F23)</f>
        <v>242.31515799999997</v>
      </c>
      <c r="G24" s="359">
        <f>G5+G16+G17+G18+G19+G20+G21+G22+G23</f>
        <v>0</v>
      </c>
      <c r="H24" s="360">
        <f>H5+H16+H17+H18+H19+H20+H21+H22+H23</f>
        <v>0</v>
      </c>
      <c r="I24" s="357">
        <f aca="true" t="shared" si="2" ref="I24:N24">SUM(I6:I23)</f>
        <v>276.96888010656164</v>
      </c>
      <c r="J24" s="357">
        <f t="shared" si="2"/>
        <v>275.0982470556807</v>
      </c>
      <c r="K24" s="357">
        <f t="shared" si="2"/>
        <v>272.71514757775424</v>
      </c>
      <c r="L24" s="357">
        <f t="shared" si="2"/>
        <v>275.56579003310793</v>
      </c>
      <c r="M24" s="414">
        <f t="shared" si="2"/>
        <v>278.35070431794924</v>
      </c>
      <c r="N24" s="415">
        <f t="shared" si="2"/>
        <v>275.7397538182107</v>
      </c>
      <c r="O24" s="320"/>
      <c r="Q24" s="294"/>
      <c r="R24" s="293"/>
      <c r="S24" s="7"/>
    </row>
    <row r="25" spans="1:19" ht="38.25" customHeight="1" thickBot="1">
      <c r="A25" s="106" t="s">
        <v>48</v>
      </c>
      <c r="B25" s="488" t="s">
        <v>167</v>
      </c>
      <c r="C25" s="456"/>
      <c r="D25" s="361">
        <f>D24/'Table III'!E17</f>
        <v>0.4263042820952442</v>
      </c>
      <c r="E25" s="362"/>
      <c r="F25" s="361"/>
      <c r="G25" s="361">
        <f>G24/'Table III'!H17</f>
        <v>0</v>
      </c>
      <c r="H25" s="361">
        <f>H24/'Table III'!I17</f>
        <v>0</v>
      </c>
      <c r="I25" s="361">
        <f>I24/'Table III'!H17</f>
        <v>0.43522133734665536</v>
      </c>
      <c r="J25" s="361">
        <f>J24/'Table III'!I17</f>
        <v>0.43709776889711593</v>
      </c>
      <c r="K25" s="361">
        <f>K24/'Table III'!J17</f>
        <v>0.4381930602843585</v>
      </c>
      <c r="L25" s="361">
        <f>L24/'Table III'!K17</f>
        <v>0.44125662322892273</v>
      </c>
      <c r="M25" s="379">
        <f>M24/'Table III'!L17</f>
        <v>0.4441943788276356</v>
      </c>
      <c r="N25" s="382">
        <f>AVERAGE(I25:M25)</f>
        <v>0.4391926337169377</v>
      </c>
      <c r="O25" s="321"/>
      <c r="Q25" s="294"/>
      <c r="R25" s="293"/>
      <c r="S25" s="7"/>
    </row>
    <row r="26" spans="1:19" ht="25.5" customHeight="1">
      <c r="A26" s="153" t="s">
        <v>62</v>
      </c>
      <c r="B26" s="278" t="s">
        <v>195</v>
      </c>
      <c r="C26" s="278"/>
      <c r="D26" s="278"/>
      <c r="E26" s="279"/>
      <c r="F26" s="278"/>
      <c r="G26" s="278"/>
      <c r="H26" s="278"/>
      <c r="I26" s="278"/>
      <c r="J26" s="278"/>
      <c r="K26" s="278"/>
      <c r="L26" s="278"/>
      <c r="M26" s="278"/>
      <c r="N26" s="278"/>
      <c r="O26" s="384"/>
      <c r="P26" s="7"/>
      <c r="Q26" s="310"/>
      <c r="R26" s="311"/>
      <c r="S26" s="7"/>
    </row>
    <row r="27" spans="1:19" ht="30.75" customHeight="1">
      <c r="A27" s="180" t="s">
        <v>151</v>
      </c>
      <c r="B27" s="451" t="s">
        <v>201</v>
      </c>
      <c r="C27" s="451"/>
      <c r="D27" s="280" t="b">
        <f>D24='Table III'!E18</f>
        <v>1</v>
      </c>
      <c r="E27" s="280"/>
      <c r="F27" s="280" t="b">
        <f>F24='Table III'!G18</f>
        <v>1</v>
      </c>
      <c r="G27" s="280"/>
      <c r="H27" s="280"/>
      <c r="I27" s="280" t="b">
        <f>I24='Table III'!H18</f>
        <v>1</v>
      </c>
      <c r="J27" s="280" t="b">
        <f>J24='Table III'!I18</f>
        <v>1</v>
      </c>
      <c r="K27" s="280" t="b">
        <f>K24='Table III'!J18</f>
        <v>1</v>
      </c>
      <c r="L27" s="280" t="b">
        <f>L24='Table III'!K18</f>
        <v>1</v>
      </c>
      <c r="M27" s="280" t="b">
        <f>M24='Table III'!L18</f>
        <v>1</v>
      </c>
      <c r="N27" s="280" t="b">
        <f>N24='Table III'!M18</f>
        <v>1</v>
      </c>
      <c r="O27" s="384"/>
      <c r="P27" s="7"/>
      <c r="Q27" s="294"/>
      <c r="R27" s="293"/>
      <c r="S27" s="7"/>
    </row>
    <row r="28" spans="1:19" s="179" customFormat="1" ht="12.75">
      <c r="A28" s="181" t="s">
        <v>193</v>
      </c>
      <c r="B28" s="281" t="s">
        <v>198</v>
      </c>
      <c r="C28" s="281"/>
      <c r="D28" s="281"/>
      <c r="E28" s="281"/>
      <c r="F28" s="281"/>
      <c r="G28" s="281"/>
      <c r="H28" s="281"/>
      <c r="I28" s="281"/>
      <c r="J28" s="281"/>
      <c r="K28" s="282"/>
      <c r="L28" s="282"/>
      <c r="M28" s="282"/>
      <c r="N28" s="282"/>
      <c r="O28" s="181"/>
      <c r="P28" s="181"/>
      <c r="Q28" s="294"/>
      <c r="R28" s="293"/>
      <c r="S28" s="181"/>
    </row>
    <row r="29" spans="2:18" s="181" customFormat="1" ht="12.75">
      <c r="B29" s="281"/>
      <c r="C29" s="281"/>
      <c r="D29" s="281"/>
      <c r="E29" s="281"/>
      <c r="F29" s="281"/>
      <c r="G29" s="281"/>
      <c r="H29" s="281"/>
      <c r="I29" s="281"/>
      <c r="J29" s="281"/>
      <c r="K29" s="281"/>
      <c r="L29" s="281"/>
      <c r="M29" s="281"/>
      <c r="N29" s="281"/>
      <c r="Q29" s="294"/>
      <c r="R29" s="293"/>
    </row>
    <row r="30" spans="2:18" s="181" customFormat="1" ht="12.75">
      <c r="B30" s="281"/>
      <c r="C30" s="281"/>
      <c r="D30" s="281"/>
      <c r="E30" s="281"/>
      <c r="F30" s="281"/>
      <c r="G30" s="281"/>
      <c r="H30" s="281"/>
      <c r="I30" s="281"/>
      <c r="J30" s="281"/>
      <c r="K30" s="281"/>
      <c r="L30" s="281"/>
      <c r="M30" s="281"/>
      <c r="N30" s="281"/>
      <c r="Q30" s="294"/>
      <c r="R30" s="293"/>
    </row>
    <row r="31" spans="2:19" s="2" customFormat="1" ht="12.75">
      <c r="B31" s="283" t="s">
        <v>215</v>
      </c>
      <c r="C31" s="284"/>
      <c r="D31" s="284"/>
      <c r="E31" s="285"/>
      <c r="F31" s="285"/>
      <c r="G31" s="285"/>
      <c r="H31" s="285"/>
      <c r="I31" s="285"/>
      <c r="J31" s="285"/>
      <c r="K31" s="285"/>
      <c r="L31" s="285"/>
      <c r="M31" s="285"/>
      <c r="N31" s="285"/>
      <c r="O31" s="302"/>
      <c r="P31" s="302"/>
      <c r="Q31" s="294"/>
      <c r="R31" s="293"/>
      <c r="S31" s="302"/>
    </row>
    <row r="32" spans="2:19" s="2" customFormat="1" ht="12.75">
      <c r="B32" s="286" t="s">
        <v>218</v>
      </c>
      <c r="C32" s="284"/>
      <c r="D32" s="284"/>
      <c r="E32" s="285"/>
      <c r="F32" s="285"/>
      <c r="G32" s="285"/>
      <c r="H32" s="285"/>
      <c r="I32" s="285"/>
      <c r="J32" s="285"/>
      <c r="K32" s="285"/>
      <c r="L32" s="285"/>
      <c r="M32" s="285"/>
      <c r="N32" s="285"/>
      <c r="O32" s="302"/>
      <c r="P32" s="302"/>
      <c r="Q32" s="294"/>
      <c r="R32" s="293"/>
      <c r="S32" s="302"/>
    </row>
    <row r="33" spans="2:19" s="2" customFormat="1" ht="12.75">
      <c r="B33" s="284" t="s">
        <v>219</v>
      </c>
      <c r="C33" s="284"/>
      <c r="D33" s="284"/>
      <c r="E33" s="285"/>
      <c r="F33" s="285"/>
      <c r="G33" s="285"/>
      <c r="H33" s="285"/>
      <c r="I33" s="285"/>
      <c r="J33" s="285"/>
      <c r="K33" s="285"/>
      <c r="L33" s="285"/>
      <c r="M33" s="285"/>
      <c r="N33" s="285"/>
      <c r="O33" s="302"/>
      <c r="P33" s="302"/>
      <c r="Q33" s="294"/>
      <c r="R33" s="312"/>
      <c r="S33" s="302"/>
    </row>
    <row r="34" spans="2:19" s="2" customFormat="1" ht="12.75">
      <c r="B34" s="284" t="s">
        <v>278</v>
      </c>
      <c r="C34" s="284"/>
      <c r="D34" s="284"/>
      <c r="E34" s="285"/>
      <c r="F34" s="285"/>
      <c r="G34" s="285"/>
      <c r="H34" s="285"/>
      <c r="I34" s="285"/>
      <c r="J34" s="285"/>
      <c r="K34" s="285"/>
      <c r="L34" s="285"/>
      <c r="M34" s="285"/>
      <c r="N34" s="285"/>
      <c r="O34" s="302"/>
      <c r="P34" s="302"/>
      <c r="Q34" s="302"/>
      <c r="R34" s="302"/>
      <c r="S34" s="302"/>
    </row>
    <row r="35" spans="2:19" s="2" customFormat="1" ht="12.75">
      <c r="B35" s="287" t="s">
        <v>279</v>
      </c>
      <c r="C35" s="284"/>
      <c r="D35" s="284"/>
      <c r="E35" s="285"/>
      <c r="F35" s="285"/>
      <c r="G35" s="285"/>
      <c r="H35" s="285"/>
      <c r="I35" s="285"/>
      <c r="J35" s="285"/>
      <c r="K35" s="285"/>
      <c r="L35" s="285"/>
      <c r="M35" s="285"/>
      <c r="N35" s="285"/>
      <c r="O35" s="302"/>
      <c r="P35" s="302"/>
      <c r="Q35" s="302"/>
      <c r="R35" s="302"/>
      <c r="S35" s="302"/>
    </row>
    <row r="36" spans="2:19" s="2" customFormat="1" ht="12.75">
      <c r="B36" s="287" t="s">
        <v>280</v>
      </c>
      <c r="C36" s="284"/>
      <c r="D36" s="284"/>
      <c r="E36" s="285"/>
      <c r="F36" s="285"/>
      <c r="G36" s="285"/>
      <c r="H36" s="285"/>
      <c r="I36" s="285"/>
      <c r="J36" s="285"/>
      <c r="K36" s="285"/>
      <c r="L36" s="285"/>
      <c r="M36" s="285"/>
      <c r="N36" s="285"/>
      <c r="O36" s="302"/>
      <c r="P36" s="302"/>
      <c r="Q36" s="302"/>
      <c r="R36" s="302"/>
      <c r="S36" s="302"/>
    </row>
    <row r="37" spans="2:19" s="2" customFormat="1" ht="12.75">
      <c r="B37" s="286" t="s">
        <v>281</v>
      </c>
      <c r="C37" s="284"/>
      <c r="D37" s="284"/>
      <c r="E37" s="285"/>
      <c r="F37" s="285"/>
      <c r="G37" s="285"/>
      <c r="H37" s="285"/>
      <c r="I37" s="285"/>
      <c r="J37" s="285"/>
      <c r="K37" s="285"/>
      <c r="L37" s="285"/>
      <c r="M37" s="285"/>
      <c r="N37" s="285"/>
      <c r="O37" s="302"/>
      <c r="P37" s="302"/>
      <c r="Q37" s="302"/>
      <c r="R37" s="302"/>
      <c r="S37" s="302"/>
    </row>
    <row r="38" spans="2:19" ht="27.75" customHeight="1">
      <c r="B38" s="457" t="s">
        <v>284</v>
      </c>
      <c r="C38" s="457"/>
      <c r="D38" s="457"/>
      <c r="E38" s="457"/>
      <c r="F38" s="457"/>
      <c r="G38" s="457"/>
      <c r="H38" s="457"/>
      <c r="I38" s="457"/>
      <c r="J38" s="457"/>
      <c r="K38" s="457"/>
      <c r="L38" s="457"/>
      <c r="M38" s="457"/>
      <c r="N38" s="457"/>
      <c r="O38" s="7"/>
      <c r="P38" s="7"/>
      <c r="Q38" s="7"/>
      <c r="R38" s="7"/>
      <c r="S38" s="7"/>
    </row>
    <row r="39" spans="2:19" ht="12.75">
      <c r="B39" s="285" t="s">
        <v>282</v>
      </c>
      <c r="C39" s="288"/>
      <c r="D39" s="288"/>
      <c r="E39" s="288"/>
      <c r="F39" s="288"/>
      <c r="G39" s="288"/>
      <c r="H39" s="288"/>
      <c r="I39" s="288"/>
      <c r="J39" s="288"/>
      <c r="K39" s="286"/>
      <c r="L39" s="286"/>
      <c r="M39" s="286"/>
      <c r="N39" s="286"/>
      <c r="O39" s="7"/>
      <c r="P39" s="7"/>
      <c r="Q39" s="7"/>
      <c r="R39" s="7"/>
      <c r="S39" s="7"/>
    </row>
    <row r="40" spans="2:19" ht="12.75">
      <c r="B40" s="286" t="s">
        <v>285</v>
      </c>
      <c r="C40" s="286"/>
      <c r="D40" s="286"/>
      <c r="E40" s="286"/>
      <c r="F40" s="286"/>
      <c r="G40" s="286"/>
      <c r="H40" s="286"/>
      <c r="I40" s="286"/>
      <c r="J40" s="286"/>
      <c r="K40" s="286"/>
      <c r="L40" s="286"/>
      <c r="M40" s="286"/>
      <c r="N40" s="286"/>
      <c r="O40" s="7"/>
      <c r="P40" s="7"/>
      <c r="Q40" s="7"/>
      <c r="R40" s="7"/>
      <c r="S40" s="7"/>
    </row>
    <row r="41" spans="2:19" ht="12.75">
      <c r="B41" s="286" t="s">
        <v>283</v>
      </c>
      <c r="C41" s="286"/>
      <c r="D41" s="286"/>
      <c r="E41" s="286"/>
      <c r="F41" s="286"/>
      <c r="G41" s="286"/>
      <c r="H41" s="286"/>
      <c r="I41" s="286"/>
      <c r="J41" s="286"/>
      <c r="K41" s="286"/>
      <c r="L41" s="286"/>
      <c r="M41" s="286"/>
      <c r="N41" s="286"/>
      <c r="O41" s="7"/>
      <c r="P41" s="7"/>
      <c r="Q41" s="7"/>
      <c r="R41" s="7"/>
      <c r="S41" s="7"/>
    </row>
    <row r="42" spans="2:19" ht="12.75">
      <c r="B42" s="289" t="s">
        <v>288</v>
      </c>
      <c r="C42" s="286"/>
      <c r="D42" s="286"/>
      <c r="E42" s="286"/>
      <c r="F42" s="286"/>
      <c r="G42" s="286"/>
      <c r="H42" s="286"/>
      <c r="I42" s="286"/>
      <c r="J42" s="286"/>
      <c r="K42" s="286"/>
      <c r="L42" s="286"/>
      <c r="M42" s="286"/>
      <c r="N42" s="286"/>
      <c r="O42" s="7"/>
      <c r="P42" s="7"/>
      <c r="Q42" s="7"/>
      <c r="R42" s="7"/>
      <c r="S42" s="7"/>
    </row>
    <row r="43" spans="2:19" ht="12.75">
      <c r="B43" s="286"/>
      <c r="C43" s="286"/>
      <c r="D43" s="286"/>
      <c r="E43" s="286"/>
      <c r="F43" s="286"/>
      <c r="G43" s="286"/>
      <c r="H43" s="286"/>
      <c r="I43" s="286"/>
      <c r="J43" s="286"/>
      <c r="K43" s="286"/>
      <c r="L43" s="286"/>
      <c r="M43" s="286"/>
      <c r="N43" s="286"/>
      <c r="O43" s="7"/>
      <c r="P43" s="7"/>
      <c r="Q43" s="7"/>
      <c r="R43" s="7"/>
      <c r="S43" s="7"/>
    </row>
    <row r="44" spans="2:19" ht="12.75">
      <c r="B44" s="286"/>
      <c r="C44" s="286"/>
      <c r="D44" s="286"/>
      <c r="E44" s="286"/>
      <c r="F44" s="286"/>
      <c r="G44" s="286"/>
      <c r="H44" s="286"/>
      <c r="I44" s="286"/>
      <c r="J44" s="286"/>
      <c r="K44" s="286"/>
      <c r="L44" s="286"/>
      <c r="M44" s="286"/>
      <c r="N44" s="286"/>
      <c r="O44" s="7"/>
      <c r="P44" s="7"/>
      <c r="Q44" s="7"/>
      <c r="R44" s="7"/>
      <c r="S44" s="7"/>
    </row>
    <row r="45" spans="2:19" ht="12.75">
      <c r="B45" s="286"/>
      <c r="C45" s="286"/>
      <c r="D45" s="286"/>
      <c r="E45" s="286"/>
      <c r="F45" s="286"/>
      <c r="G45" s="286"/>
      <c r="H45" s="286"/>
      <c r="I45" s="286"/>
      <c r="J45" s="286"/>
      <c r="K45" s="286"/>
      <c r="L45" s="286"/>
      <c r="M45" s="286"/>
      <c r="N45" s="286"/>
      <c r="O45" s="7"/>
      <c r="P45" s="7"/>
      <c r="Q45" s="7"/>
      <c r="R45" s="7"/>
      <c r="S45" s="7"/>
    </row>
    <row r="46" spans="15:19" ht="12.75">
      <c r="O46" s="7"/>
      <c r="P46" s="7"/>
      <c r="Q46" s="7"/>
      <c r="R46" s="7"/>
      <c r="S46" s="7"/>
    </row>
    <row r="47" spans="15:19" ht="12.75">
      <c r="O47" s="7"/>
      <c r="P47" s="7"/>
      <c r="Q47" s="7"/>
      <c r="R47" s="7"/>
      <c r="S47" s="7"/>
    </row>
    <row r="48" spans="15:19" ht="12.75">
      <c r="O48" s="7"/>
      <c r="P48" s="7"/>
      <c r="Q48" s="7"/>
      <c r="R48" s="7"/>
      <c r="S48" s="7"/>
    </row>
    <row r="49" spans="15:19" ht="12.75">
      <c r="O49" s="7"/>
      <c r="P49" s="7"/>
      <c r="Q49" s="7"/>
      <c r="R49" s="7"/>
      <c r="S49" s="7"/>
    </row>
    <row r="50" spans="15:19" ht="12.75">
      <c r="O50" s="7"/>
      <c r="P50" s="7"/>
      <c r="Q50" s="7"/>
      <c r="R50" s="7"/>
      <c r="S50" s="7"/>
    </row>
    <row r="51" spans="15:19" ht="12.75">
      <c r="O51" s="7"/>
      <c r="P51" s="7"/>
      <c r="Q51" s="7"/>
      <c r="R51" s="7"/>
      <c r="S51" s="7"/>
    </row>
    <row r="52" spans="15:19" ht="12.75">
      <c r="O52" s="7"/>
      <c r="P52" s="7"/>
      <c r="Q52" s="7"/>
      <c r="R52" s="7"/>
      <c r="S52" s="7"/>
    </row>
    <row r="53" spans="15:19" ht="12.75">
      <c r="O53" s="7"/>
      <c r="P53" s="7"/>
      <c r="Q53" s="7"/>
      <c r="R53" s="7"/>
      <c r="S53" s="7"/>
    </row>
    <row r="54" spans="15:19" ht="12.75">
      <c r="O54" s="7"/>
      <c r="P54" s="7"/>
      <c r="Q54" s="7"/>
      <c r="R54" s="7"/>
      <c r="S54" s="7"/>
    </row>
    <row r="55" spans="15:19" ht="12.75">
      <c r="O55" s="7"/>
      <c r="P55" s="7"/>
      <c r="Q55" s="7"/>
      <c r="R55" s="7"/>
      <c r="S55" s="7"/>
    </row>
    <row r="56" spans="15:19" ht="12.75">
      <c r="O56" s="7"/>
      <c r="P56" s="7"/>
      <c r="Q56" s="7"/>
      <c r="R56" s="7"/>
      <c r="S56" s="7"/>
    </row>
    <row r="57" spans="15:19" ht="12.75">
      <c r="O57" s="7"/>
      <c r="P57" s="7"/>
      <c r="Q57" s="7"/>
      <c r="R57" s="7"/>
      <c r="S57" s="7"/>
    </row>
    <row r="58" spans="15:19" ht="12.75">
      <c r="O58" s="7"/>
      <c r="P58" s="7"/>
      <c r="Q58" s="7"/>
      <c r="R58" s="7"/>
      <c r="S58" s="7"/>
    </row>
    <row r="59" spans="15:19" ht="12.75">
      <c r="O59" s="7"/>
      <c r="P59" s="7"/>
      <c r="Q59" s="7"/>
      <c r="R59" s="7"/>
      <c r="S59" s="7"/>
    </row>
  </sheetData>
  <mergeCells count="17">
    <mergeCell ref="B38:N38"/>
    <mergeCell ref="C1:N1"/>
    <mergeCell ref="B5:C5"/>
    <mergeCell ref="B23:C23"/>
    <mergeCell ref="B18:C18"/>
    <mergeCell ref="B19:C19"/>
    <mergeCell ref="B4:C4"/>
    <mergeCell ref="B20:C20"/>
    <mergeCell ref="B3:C3"/>
    <mergeCell ref="B25:C25"/>
    <mergeCell ref="B21:C21"/>
    <mergeCell ref="B22:C22"/>
    <mergeCell ref="B27:C27"/>
    <mergeCell ref="A5:A15"/>
    <mergeCell ref="B16:C16"/>
    <mergeCell ref="B17:C17"/>
    <mergeCell ref="B24:C24"/>
  </mergeCells>
  <printOptions/>
  <pageMargins left="0.64" right="0.75" top="0.4" bottom="0.36" header="0.36" footer="0.28"/>
  <pageSetup fitToHeight="1" fitToWidth="1" horizontalDpi="600" verticalDpi="600" orientation="landscape" paperSize="9" scale="70"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64"/>
  <sheetViews>
    <sheetView view="pageBreakPreview" zoomScale="40" zoomScaleNormal="25" zoomScaleSheetLayoutView="40" workbookViewId="0" topLeftCell="A1">
      <selection activeCell="I9" sqref="I9"/>
    </sheetView>
  </sheetViews>
  <sheetFormatPr defaultColWidth="9.140625" defaultRowHeight="12.75"/>
  <cols>
    <col min="1" max="1" width="5.140625" style="0" customWidth="1"/>
    <col min="2" max="2" width="6.140625" style="0" customWidth="1"/>
    <col min="3" max="3" width="26.421875" style="0" customWidth="1"/>
    <col min="4" max="4" width="20.28125" style="0" customWidth="1"/>
    <col min="5" max="5" width="15.421875" style="9" customWidth="1"/>
    <col min="6" max="6" width="21.7109375" style="251" customWidth="1"/>
    <col min="7" max="7" width="21.7109375" style="9" customWidth="1"/>
    <col min="8" max="8" width="22.421875" style="9" customWidth="1"/>
    <col min="9" max="9" width="18.8515625" style="0" bestFit="1" customWidth="1"/>
    <col min="10" max="10" width="11.00390625" style="0" customWidth="1"/>
    <col min="11" max="11" width="15.421875" style="0" customWidth="1"/>
    <col min="12" max="12" width="16.57421875" style="0" bestFit="1" customWidth="1"/>
    <col min="13" max="13" width="9.00390625" style="0" customWidth="1"/>
  </cols>
  <sheetData>
    <row r="1" spans="1:11" ht="18" customHeight="1">
      <c r="A1" s="61" t="s">
        <v>2</v>
      </c>
      <c r="B1" s="489" t="s">
        <v>134</v>
      </c>
      <c r="C1" s="489"/>
      <c r="D1" s="489"/>
      <c r="E1" s="489"/>
      <c r="F1" s="489"/>
      <c r="G1" s="489"/>
      <c r="H1" s="489"/>
      <c r="J1" s="7"/>
      <c r="K1" s="7"/>
    </row>
    <row r="2" spans="1:11" ht="18" customHeight="1" thickBot="1">
      <c r="A2" s="61"/>
      <c r="B2" s="111" t="s">
        <v>40</v>
      </c>
      <c r="C2" s="112"/>
      <c r="D2" s="112"/>
      <c r="E2" s="255"/>
      <c r="F2" s="252"/>
      <c r="G2" s="254"/>
      <c r="H2" s="113"/>
      <c r="J2" s="7"/>
      <c r="K2" s="7"/>
    </row>
    <row r="3" spans="1:11" s="10" customFormat="1" ht="18" customHeight="1" thickBot="1">
      <c r="A3" s="493"/>
      <c r="B3" s="494"/>
      <c r="C3" s="495"/>
      <c r="D3" s="114" t="s">
        <v>51</v>
      </c>
      <c r="E3" s="115" t="s">
        <v>52</v>
      </c>
      <c r="F3" s="115" t="s">
        <v>53</v>
      </c>
      <c r="G3" s="115" t="s">
        <v>54</v>
      </c>
      <c r="H3" s="115" t="s">
        <v>55</v>
      </c>
      <c r="J3" s="238"/>
      <c r="K3" s="239"/>
    </row>
    <row r="4" spans="1:11" ht="51.75" customHeight="1" thickBot="1">
      <c r="A4" s="496"/>
      <c r="B4" s="497"/>
      <c r="C4" s="498"/>
      <c r="D4" s="363" t="s">
        <v>154</v>
      </c>
      <c r="E4" s="363" t="s">
        <v>148</v>
      </c>
      <c r="F4" s="363" t="s">
        <v>296</v>
      </c>
      <c r="G4" s="363" t="s">
        <v>297</v>
      </c>
      <c r="H4" s="363" t="s">
        <v>95</v>
      </c>
      <c r="J4" s="238"/>
      <c r="K4" s="240"/>
    </row>
    <row r="5" spans="1:13" ht="33.75" customHeight="1" thickBot="1">
      <c r="A5" s="499" t="s">
        <v>22</v>
      </c>
      <c r="B5" s="500" t="s">
        <v>94</v>
      </c>
      <c r="C5" s="490"/>
      <c r="D5" s="424">
        <f>'Table IV'!D5</f>
        <v>221.14367910646038</v>
      </c>
      <c r="E5" s="425"/>
      <c r="F5" s="428">
        <f>SUM(F6:F16)</f>
        <v>178.9618269710228</v>
      </c>
      <c r="G5" s="428">
        <f>SUM(G6:G16)</f>
        <v>169.72386988474506</v>
      </c>
      <c r="H5" s="436">
        <f>G5/F5</f>
        <v>0.9483802929226157</v>
      </c>
      <c r="I5" s="245"/>
      <c r="J5" s="268"/>
      <c r="K5" s="397"/>
      <c r="L5" s="398"/>
      <c r="M5" s="268"/>
    </row>
    <row r="6" spans="1:13" ht="15" customHeight="1" thickBot="1">
      <c r="A6" s="499"/>
      <c r="B6" s="426"/>
      <c r="C6" s="427" t="s">
        <v>238</v>
      </c>
      <c r="D6" s="428">
        <f>'Table IV'!D6</f>
        <v>174.03877622</v>
      </c>
      <c r="E6" s="425"/>
      <c r="F6" s="387">
        <v>136.9092910741788</v>
      </c>
      <c r="G6" s="326">
        <v>107.42155623212885</v>
      </c>
      <c r="H6" s="436">
        <f>G6/F6</f>
        <v>0.7846184534979938</v>
      </c>
      <c r="I6" s="246"/>
      <c r="J6" s="399"/>
      <c r="K6" s="394"/>
      <c r="L6" s="400"/>
      <c r="M6" s="401"/>
    </row>
    <row r="7" spans="1:13" ht="15" customHeight="1" thickBot="1">
      <c r="A7" s="499"/>
      <c r="B7" s="429"/>
      <c r="C7" s="430" t="s">
        <v>203</v>
      </c>
      <c r="D7" s="425">
        <f>'Table IV'!D7</f>
        <v>17.526043968999996</v>
      </c>
      <c r="E7" s="425"/>
      <c r="F7" s="388">
        <v>19.05</v>
      </c>
      <c r="G7" s="326">
        <v>20.197231908543166</v>
      </c>
      <c r="H7" s="436">
        <f aca="true" t="shared" si="0" ref="H7:H26">G7/F7</f>
        <v>1.0602221474300875</v>
      </c>
      <c r="I7" s="244"/>
      <c r="J7" s="399"/>
      <c r="K7" s="394"/>
      <c r="L7" s="400"/>
      <c r="M7" s="401"/>
    </row>
    <row r="8" spans="1:13" ht="15" customHeight="1" thickBot="1">
      <c r="A8" s="499"/>
      <c r="B8" s="431"/>
      <c r="C8" s="430" t="s">
        <v>239</v>
      </c>
      <c r="D8" s="425">
        <f>'Table IV'!D8</f>
        <v>4.748370637999999</v>
      </c>
      <c r="E8" s="425"/>
      <c r="F8" s="327"/>
      <c r="G8" s="326"/>
      <c r="H8" s="436"/>
      <c r="I8" s="7"/>
      <c r="J8" s="399"/>
      <c r="K8" s="394"/>
      <c r="L8" s="400"/>
      <c r="M8" s="401"/>
    </row>
    <row r="9" spans="1:13" ht="15" customHeight="1" thickBot="1">
      <c r="A9" s="499"/>
      <c r="B9" s="431"/>
      <c r="C9" s="430" t="s">
        <v>205</v>
      </c>
      <c r="D9" s="425">
        <f>'Table IV'!D9</f>
        <v>2.749545</v>
      </c>
      <c r="E9" s="425"/>
      <c r="F9" s="389">
        <v>3.0559863354815495</v>
      </c>
      <c r="G9" s="326">
        <v>2.854100765395614</v>
      </c>
      <c r="H9" s="436">
        <f t="shared" si="0"/>
        <v>0.933937672514454</v>
      </c>
      <c r="I9" s="244"/>
      <c r="J9" s="399"/>
      <c r="K9" s="394"/>
      <c r="L9" s="400"/>
      <c r="M9" s="401"/>
    </row>
    <row r="10" spans="1:13" ht="15" customHeight="1" thickBot="1">
      <c r="A10" s="499"/>
      <c r="B10" s="431"/>
      <c r="C10" s="430" t="s">
        <v>204</v>
      </c>
      <c r="D10" s="425">
        <f>'Table IV'!D10</f>
        <v>10.439330226999063</v>
      </c>
      <c r="E10" s="425"/>
      <c r="F10" s="327">
        <v>10.35286600296378</v>
      </c>
      <c r="G10" s="326">
        <v>5.587625938733921</v>
      </c>
      <c r="H10" s="436">
        <f t="shared" si="0"/>
        <v>0.5397177880148663</v>
      </c>
      <c r="I10" s="244"/>
      <c r="J10" s="399"/>
      <c r="K10" s="394"/>
      <c r="L10" s="400"/>
      <c r="M10" s="401"/>
    </row>
    <row r="11" spans="1:13" ht="15" customHeight="1" thickBot="1">
      <c r="A11" s="499"/>
      <c r="B11" s="431"/>
      <c r="C11" s="430" t="s">
        <v>206</v>
      </c>
      <c r="D11" s="425">
        <f>'Table IV'!D11</f>
        <v>4.187710107</v>
      </c>
      <c r="E11" s="425"/>
      <c r="F11" s="327">
        <v>3.897569184945463</v>
      </c>
      <c r="G11" s="326">
        <v>1.7347729967097116</v>
      </c>
      <c r="H11" s="436">
        <f t="shared" si="0"/>
        <v>0.44509100785442135</v>
      </c>
      <c r="I11" s="244"/>
      <c r="J11" s="399"/>
      <c r="K11" s="394"/>
      <c r="L11" s="400"/>
      <c r="M11" s="401"/>
    </row>
    <row r="12" spans="1:13" ht="15" customHeight="1" thickBot="1">
      <c r="A12" s="499"/>
      <c r="B12" s="431"/>
      <c r="C12" s="430" t="s">
        <v>207</v>
      </c>
      <c r="D12" s="425">
        <f>'Table IV'!D12</f>
        <v>2.0210105307</v>
      </c>
      <c r="E12" s="425"/>
      <c r="F12" s="390">
        <v>2.058629324819591</v>
      </c>
      <c r="G12" s="326">
        <v>1.5494237255226366</v>
      </c>
      <c r="H12" s="436">
        <f t="shared" si="0"/>
        <v>0.752648233872031</v>
      </c>
      <c r="I12" s="244"/>
      <c r="J12" s="399"/>
      <c r="K12" s="394"/>
      <c r="L12" s="400"/>
      <c r="M12" s="401"/>
    </row>
    <row r="13" spans="1:13" ht="15" customHeight="1" thickBot="1">
      <c r="A13" s="116"/>
      <c r="B13" s="432"/>
      <c r="C13" s="430" t="s">
        <v>216</v>
      </c>
      <c r="D13" s="425">
        <f>'Table IV'!D13</f>
        <v>1.919</v>
      </c>
      <c r="E13" s="425"/>
      <c r="F13" s="389">
        <v>1.947956546458432</v>
      </c>
      <c r="G13" s="326">
        <v>2.1574056322139965</v>
      </c>
      <c r="H13" s="436">
        <f>G13/F13</f>
        <v>1.1075224630325367</v>
      </c>
      <c r="I13" s="244"/>
      <c r="J13" s="399"/>
      <c r="K13" s="394"/>
      <c r="L13" s="400"/>
      <c r="M13" s="401"/>
    </row>
    <row r="14" spans="1:13" ht="15" customHeight="1" thickBot="1">
      <c r="A14" s="116"/>
      <c r="B14" s="432"/>
      <c r="C14" s="430" t="s">
        <v>240</v>
      </c>
      <c r="D14" s="425">
        <f>'Table IV'!D14</f>
        <v>1.3462872173088576</v>
      </c>
      <c r="E14" s="425"/>
      <c r="F14" s="327"/>
      <c r="G14" s="326">
        <v>1.3165575344483313</v>
      </c>
      <c r="H14" s="436"/>
      <c r="I14" s="253"/>
      <c r="J14" s="399"/>
      <c r="K14" s="394"/>
      <c r="L14" s="400"/>
      <c r="M14" s="401"/>
    </row>
    <row r="15" spans="1:13" ht="15" customHeight="1" thickBot="1">
      <c r="A15" s="116"/>
      <c r="B15" s="432"/>
      <c r="C15" s="430" t="s">
        <v>138</v>
      </c>
      <c r="D15" s="425">
        <f>'Table IV'!D15</f>
        <v>2.167605197452437</v>
      </c>
      <c r="E15" s="425"/>
      <c r="F15" s="327">
        <v>1.6895285021751751</v>
      </c>
      <c r="G15" s="326">
        <v>2.1597584322792938</v>
      </c>
      <c r="H15" s="436">
        <f t="shared" si="0"/>
        <v>1.2783202115257146</v>
      </c>
      <c r="I15" s="322"/>
      <c r="J15" s="399"/>
      <c r="K15" s="394"/>
      <c r="L15" s="400"/>
      <c r="M15" s="401"/>
    </row>
    <row r="16" spans="1:13" ht="15" customHeight="1" thickBot="1">
      <c r="A16" s="116"/>
      <c r="B16" s="432"/>
      <c r="C16" s="430" t="s">
        <v>217</v>
      </c>
      <c r="D16" s="425"/>
      <c r="E16" s="425"/>
      <c r="F16" s="327"/>
      <c r="G16" s="326">
        <v>24.74543671876956</v>
      </c>
      <c r="H16" s="436"/>
      <c r="I16" s="247"/>
      <c r="J16" s="399"/>
      <c r="K16" s="394"/>
      <c r="L16" s="400"/>
      <c r="M16" s="401"/>
    </row>
    <row r="17" spans="1:13" ht="18" customHeight="1" thickBot="1">
      <c r="A17" s="116" t="s">
        <v>23</v>
      </c>
      <c r="B17" s="490" t="s">
        <v>41</v>
      </c>
      <c r="C17" s="490"/>
      <c r="D17" s="425">
        <f>'Table IV'!D16</f>
        <v>19.745621765960102</v>
      </c>
      <c r="E17" s="425"/>
      <c r="F17" s="391">
        <v>19.78652383446929</v>
      </c>
      <c r="G17" s="326">
        <v>15.417589666666242</v>
      </c>
      <c r="H17" s="436">
        <f t="shared" si="0"/>
        <v>0.779196477140057</v>
      </c>
      <c r="I17" s="294"/>
      <c r="J17" s="399"/>
      <c r="K17" s="394"/>
      <c r="L17" s="400"/>
      <c r="M17" s="401"/>
    </row>
    <row r="18" spans="1:13" ht="18" customHeight="1" thickBot="1">
      <c r="A18" s="116" t="s">
        <v>24</v>
      </c>
      <c r="B18" s="490" t="s">
        <v>42</v>
      </c>
      <c r="C18" s="490"/>
      <c r="D18" s="425">
        <f>'Table IV'!D17</f>
        <v>0</v>
      </c>
      <c r="E18" s="425"/>
      <c r="F18" s="327"/>
      <c r="G18" s="326">
        <v>0</v>
      </c>
      <c r="H18" s="436"/>
      <c r="I18" s="244"/>
      <c r="J18" s="399"/>
      <c r="K18" s="394"/>
      <c r="L18" s="400"/>
      <c r="M18" s="401"/>
    </row>
    <row r="19" spans="1:13" ht="35.25" customHeight="1" thickBot="1">
      <c r="A19" s="116" t="s">
        <v>25</v>
      </c>
      <c r="B19" s="491" t="s">
        <v>93</v>
      </c>
      <c r="C19" s="492"/>
      <c r="D19" s="425">
        <f>'Table IV'!D18</f>
        <v>20.983760999999998</v>
      </c>
      <c r="E19" s="425"/>
      <c r="F19" s="390">
        <v>23.68819592840447</v>
      </c>
      <c r="G19" s="326">
        <v>24.380991574755548</v>
      </c>
      <c r="H19" s="436">
        <f t="shared" si="0"/>
        <v>1.0292464503605507</v>
      </c>
      <c r="I19" s="244"/>
      <c r="J19" s="399"/>
      <c r="K19" s="394"/>
      <c r="L19" s="400"/>
      <c r="M19" s="401"/>
    </row>
    <row r="20" spans="1:13" ht="18" customHeight="1" thickBot="1">
      <c r="A20" s="116" t="s">
        <v>27</v>
      </c>
      <c r="B20" s="490" t="s">
        <v>43</v>
      </c>
      <c r="C20" s="490"/>
      <c r="D20" s="425">
        <f>'Table IV'!D19</f>
        <v>9.979226</v>
      </c>
      <c r="E20" s="425"/>
      <c r="F20" s="392">
        <v>11.22978164177138</v>
      </c>
      <c r="G20" s="326">
        <v>11.24764156540704</v>
      </c>
      <c r="H20" s="436">
        <f t="shared" si="0"/>
        <v>1.0015904070270811</v>
      </c>
      <c r="I20" s="244"/>
      <c r="J20" s="399"/>
      <c r="K20" s="394"/>
      <c r="L20" s="400"/>
      <c r="M20" s="401"/>
    </row>
    <row r="21" spans="1:13" ht="18" customHeight="1" thickBot="1">
      <c r="A21" s="116" t="s">
        <v>28</v>
      </c>
      <c r="B21" s="490" t="s">
        <v>44</v>
      </c>
      <c r="C21" s="490"/>
      <c r="D21" s="425">
        <f>'Table IV'!D20</f>
        <v>2.21972</v>
      </c>
      <c r="E21" s="425"/>
      <c r="F21" s="389">
        <v>2.670660001941905</v>
      </c>
      <c r="G21" s="393">
        <v>2.7600686830216614</v>
      </c>
      <c r="H21" s="436">
        <f>G22/F21</f>
        <v>0.9214855396448433</v>
      </c>
      <c r="I21" s="244"/>
      <c r="J21" s="399"/>
      <c r="K21" s="394"/>
      <c r="L21" s="400"/>
      <c r="M21" s="401"/>
    </row>
    <row r="22" spans="1:13" ht="25.5" customHeight="1" thickBot="1">
      <c r="A22" s="116" t="s">
        <v>29</v>
      </c>
      <c r="B22" s="490" t="s">
        <v>45</v>
      </c>
      <c r="C22" s="490"/>
      <c r="D22" s="425">
        <f>'Table IV'!D21</f>
        <v>2.0248634065</v>
      </c>
      <c r="E22" s="425"/>
      <c r="F22" s="327">
        <v>2.18926854258065</v>
      </c>
      <c r="G22" s="326">
        <v>2.4609745730973347</v>
      </c>
      <c r="H22" s="436">
        <f>G23/F22</f>
        <v>0.867142209165143</v>
      </c>
      <c r="I22" s="244"/>
      <c r="J22" s="399"/>
      <c r="K22" s="394"/>
      <c r="L22" s="400"/>
      <c r="M22" s="401"/>
    </row>
    <row r="23" spans="1:13" ht="18" customHeight="1" thickBot="1">
      <c r="A23" s="116" t="s">
        <v>30</v>
      </c>
      <c r="B23" s="490" t="s">
        <v>46</v>
      </c>
      <c r="C23" s="490"/>
      <c r="D23" s="425">
        <f>'Table IV'!D22</f>
        <v>1.792356</v>
      </c>
      <c r="E23" s="425"/>
      <c r="F23" s="328">
        <v>1.8472934484686305</v>
      </c>
      <c r="G23" s="326">
        <v>1.8984071604691377</v>
      </c>
      <c r="H23" s="436">
        <f t="shared" si="0"/>
        <v>1.027669514035726</v>
      </c>
      <c r="I23" s="244"/>
      <c r="J23" s="399"/>
      <c r="K23" s="394"/>
      <c r="L23" s="400"/>
      <c r="M23" s="401"/>
    </row>
    <row r="24" spans="1:13" ht="25.5" customHeight="1" thickBot="1">
      <c r="A24" s="116" t="s">
        <v>47</v>
      </c>
      <c r="B24" s="491" t="s">
        <v>92</v>
      </c>
      <c r="C24" s="492"/>
      <c r="D24" s="425">
        <f>'Table IV'!D23</f>
        <v>4.096845184347103</v>
      </c>
      <c r="E24" s="425"/>
      <c r="F24" s="329">
        <v>5.05978296467417</v>
      </c>
      <c r="G24" s="326">
        <v>1.0541351604561382</v>
      </c>
      <c r="H24" s="436">
        <f t="shared" si="0"/>
        <v>0.20833604283341436</v>
      </c>
      <c r="I24" s="7"/>
      <c r="J24" s="399"/>
      <c r="K24" s="394"/>
      <c r="L24" s="400"/>
      <c r="M24" s="401"/>
    </row>
    <row r="25" spans="1:13" ht="25.5" customHeight="1" thickBot="1">
      <c r="A25" s="116" t="s">
        <v>48</v>
      </c>
      <c r="B25" s="491" t="s">
        <v>261</v>
      </c>
      <c r="C25" s="504"/>
      <c r="D25" s="433" t="s">
        <v>262</v>
      </c>
      <c r="E25" s="434" t="s">
        <v>262</v>
      </c>
      <c r="F25" s="329">
        <v>15.58473</v>
      </c>
      <c r="G25" s="416">
        <v>16.320250204662084</v>
      </c>
      <c r="H25" s="436">
        <f t="shared" si="0"/>
        <v>1.0471949276414851</v>
      </c>
      <c r="I25" s="7"/>
      <c r="J25" s="324"/>
      <c r="K25" s="395"/>
      <c r="L25" s="400"/>
      <c r="M25" s="401"/>
    </row>
    <row r="26" spans="1:13" ht="18" customHeight="1" thickBot="1">
      <c r="A26" s="116" t="s">
        <v>49</v>
      </c>
      <c r="B26" s="490" t="s">
        <v>14</v>
      </c>
      <c r="C26" s="490"/>
      <c r="D26" s="435">
        <f>D5+SUM(D17:D24)</f>
        <v>281.9860724632676</v>
      </c>
      <c r="E26" s="435"/>
      <c r="F26" s="438">
        <f>SUM(F6:F24)</f>
        <v>245.43333333333328</v>
      </c>
      <c r="G26" s="439">
        <f>SUM(G6:G24)</f>
        <v>228.94367826861813</v>
      </c>
      <c r="H26" s="437">
        <f t="shared" si="0"/>
        <v>0.9328141176230539</v>
      </c>
      <c r="I26" s="418"/>
      <c r="J26" s="323"/>
      <c r="K26" s="396"/>
      <c r="L26" s="401"/>
      <c r="M26" s="268"/>
    </row>
    <row r="27" spans="1:13" ht="18" customHeight="1" thickBot="1">
      <c r="A27" s="200"/>
      <c r="B27" s="505" t="s">
        <v>263</v>
      </c>
      <c r="C27" s="506"/>
      <c r="D27" s="506"/>
      <c r="E27" s="506"/>
      <c r="F27" s="506"/>
      <c r="G27" s="506"/>
      <c r="H27" s="507"/>
      <c r="I27" s="7"/>
      <c r="J27" s="268"/>
      <c r="K27" s="402"/>
      <c r="L27" s="396"/>
      <c r="M27" s="268"/>
    </row>
    <row r="28" spans="1:13" s="264" customFormat="1" ht="18" customHeight="1">
      <c r="A28" s="259"/>
      <c r="B28" s="260"/>
      <c r="C28" s="260" t="s">
        <v>215</v>
      </c>
      <c r="D28" s="261"/>
      <c r="E28" s="262"/>
      <c r="I28" s="7"/>
      <c r="J28" s="243"/>
      <c r="K28" s="323"/>
      <c r="L28" s="396"/>
      <c r="M28" s="268"/>
    </row>
    <row r="29" spans="1:13" s="264" customFormat="1" ht="12.75">
      <c r="A29" s="265"/>
      <c r="B29" s="266"/>
      <c r="C29" s="266" t="s">
        <v>220</v>
      </c>
      <c r="D29" s="266"/>
      <c r="E29" s="250"/>
      <c r="I29" s="7"/>
      <c r="J29" s="403"/>
      <c r="K29" s="404"/>
      <c r="L29" s="405"/>
      <c r="M29" s="268"/>
    </row>
    <row r="30" spans="1:13" s="264" customFormat="1" ht="12.75">
      <c r="A30" s="265"/>
      <c r="B30" s="266"/>
      <c r="C30" s="266" t="s">
        <v>286</v>
      </c>
      <c r="D30" s="266"/>
      <c r="E30" s="250"/>
      <c r="I30" s="247"/>
      <c r="J30" s="406"/>
      <c r="K30" s="407"/>
      <c r="L30" s="408"/>
      <c r="M30" s="268"/>
    </row>
    <row r="31" spans="1:13" s="264" customFormat="1" ht="12.75">
      <c r="A31" s="265"/>
      <c r="B31" s="266"/>
      <c r="C31" s="266" t="s">
        <v>273</v>
      </c>
      <c r="D31" s="266"/>
      <c r="E31" s="250"/>
      <c r="F31" s="250"/>
      <c r="G31" s="250"/>
      <c r="H31" s="250"/>
      <c r="I31" s="247"/>
      <c r="J31" s="406"/>
      <c r="K31" s="409"/>
      <c r="L31" s="410"/>
      <c r="M31" s="268"/>
    </row>
    <row r="32" spans="1:13" s="264" customFormat="1" ht="12.75">
      <c r="A32" s="266"/>
      <c r="B32" s="266"/>
      <c r="C32" s="266" t="s">
        <v>271</v>
      </c>
      <c r="D32" s="266"/>
      <c r="E32" s="250"/>
      <c r="F32" s="250"/>
      <c r="G32" s="250"/>
      <c r="H32" s="250"/>
      <c r="I32" s="247"/>
      <c r="J32" s="243"/>
      <c r="K32" s="263"/>
      <c r="L32" s="268"/>
      <c r="M32" s="268"/>
    </row>
    <row r="33" spans="1:13" s="264" customFormat="1" ht="15.75">
      <c r="A33" s="266"/>
      <c r="B33" s="266"/>
      <c r="C33" s="266" t="s">
        <v>287</v>
      </c>
      <c r="D33" s="266"/>
      <c r="E33" s="250"/>
      <c r="F33" s="250"/>
      <c r="G33" s="250"/>
      <c r="H33" s="250"/>
      <c r="I33" s="247"/>
      <c r="J33" s="243"/>
      <c r="K33" s="263"/>
      <c r="L33" s="268"/>
      <c r="M33" s="268"/>
    </row>
    <row r="34" spans="1:13" s="264" customFormat="1" ht="12.75">
      <c r="A34" s="266"/>
      <c r="B34" s="266"/>
      <c r="C34" s="266" t="s">
        <v>290</v>
      </c>
      <c r="D34" s="266"/>
      <c r="E34" s="250"/>
      <c r="F34" s="250"/>
      <c r="G34" s="250"/>
      <c r="H34" s="250"/>
      <c r="I34" s="247"/>
      <c r="J34" s="243"/>
      <c r="K34" s="263"/>
      <c r="L34" s="268"/>
      <c r="M34" s="268"/>
    </row>
    <row r="35" spans="3:13" s="264" customFormat="1" ht="12.75">
      <c r="C35" s="266" t="s">
        <v>274</v>
      </c>
      <c r="E35" s="251"/>
      <c r="F35" s="251"/>
      <c r="G35" s="251"/>
      <c r="H35" s="251"/>
      <c r="I35" s="247"/>
      <c r="J35" s="243"/>
      <c r="K35" s="267"/>
      <c r="L35" s="268"/>
      <c r="M35" s="268"/>
    </row>
    <row r="36" spans="3:13" s="264" customFormat="1" ht="12.75">
      <c r="C36" s="266" t="s">
        <v>275</v>
      </c>
      <c r="E36" s="251"/>
      <c r="F36" s="251"/>
      <c r="G36" s="251"/>
      <c r="H36" s="251"/>
      <c r="I36" s="247"/>
      <c r="J36" s="243"/>
      <c r="K36" s="263"/>
      <c r="L36" s="268"/>
      <c r="M36" s="268"/>
    </row>
    <row r="37" spans="3:13" s="264" customFormat="1" ht="29.25" customHeight="1">
      <c r="C37" s="501" t="s">
        <v>276</v>
      </c>
      <c r="D37" s="502"/>
      <c r="E37" s="502"/>
      <c r="F37" s="502"/>
      <c r="G37" s="502"/>
      <c r="H37" s="502"/>
      <c r="I37" s="268"/>
      <c r="J37" s="238"/>
      <c r="K37" s="263"/>
      <c r="L37" s="268"/>
      <c r="M37" s="268"/>
    </row>
    <row r="38" spans="3:13" s="264" customFormat="1" ht="27" customHeight="1">
      <c r="C38" s="503" t="s">
        <v>277</v>
      </c>
      <c r="D38" s="502"/>
      <c r="E38" s="502"/>
      <c r="F38" s="502"/>
      <c r="G38" s="502"/>
      <c r="H38" s="502"/>
      <c r="I38" s="268"/>
      <c r="J38" s="238"/>
      <c r="K38" s="263"/>
      <c r="L38" s="268"/>
      <c r="M38" s="268"/>
    </row>
    <row r="39" spans="3:13" s="264" customFormat="1" ht="12.75">
      <c r="C39" s="266" t="s">
        <v>272</v>
      </c>
      <c r="E39" s="251"/>
      <c r="F39" s="251"/>
      <c r="G39" s="251"/>
      <c r="H39" s="251"/>
      <c r="I39" s="268"/>
      <c r="J39" s="238"/>
      <c r="K39" s="268"/>
      <c r="L39" s="268"/>
      <c r="M39" s="268"/>
    </row>
    <row r="40" spans="4:13" s="264" customFormat="1" ht="12.75">
      <c r="D40" s="269" t="s">
        <v>264</v>
      </c>
      <c r="E40" s="270">
        <v>4.503579875297267</v>
      </c>
      <c r="F40" s="251"/>
      <c r="G40" s="251"/>
      <c r="H40" s="251"/>
      <c r="I40" s="268"/>
      <c r="J40" s="238"/>
      <c r="K40" s="263"/>
      <c r="L40" s="268"/>
      <c r="M40" s="268"/>
    </row>
    <row r="41" spans="4:13" s="264" customFormat="1" ht="12.75">
      <c r="D41" s="269" t="s">
        <v>265</v>
      </c>
      <c r="E41" s="270">
        <v>1.4137227366060696</v>
      </c>
      <c r="F41" s="251"/>
      <c r="G41" s="251"/>
      <c r="H41" s="251"/>
      <c r="I41" s="268"/>
      <c r="J41" s="238"/>
      <c r="K41" s="263"/>
      <c r="L41" s="268"/>
      <c r="M41" s="268"/>
    </row>
    <row r="42" spans="4:13" s="264" customFormat="1" ht="12.75">
      <c r="D42" s="269" t="s">
        <v>266</v>
      </c>
      <c r="E42" s="270">
        <v>2.504710619789971</v>
      </c>
      <c r="F42" s="251"/>
      <c r="G42" s="251"/>
      <c r="H42" s="251"/>
      <c r="J42" s="238"/>
      <c r="K42" s="263"/>
      <c r="L42" s="268"/>
      <c r="M42" s="268"/>
    </row>
    <row r="43" spans="4:13" ht="12.75">
      <c r="D43" s="2" t="s">
        <v>267</v>
      </c>
      <c r="E43" s="270">
        <v>0.4078401885572654</v>
      </c>
      <c r="J43" s="238"/>
      <c r="K43" s="263"/>
      <c r="L43" s="268"/>
      <c r="M43" s="268"/>
    </row>
    <row r="44" spans="4:11" ht="12.75">
      <c r="D44" s="2" t="s">
        <v>268</v>
      </c>
      <c r="E44" s="235">
        <v>0.628</v>
      </c>
      <c r="J44" s="238"/>
      <c r="K44" s="240"/>
    </row>
    <row r="45" spans="4:11" ht="12.75">
      <c r="D45" s="2" t="s">
        <v>269</v>
      </c>
      <c r="E45" s="235">
        <v>0.1533346550318088</v>
      </c>
      <c r="J45" s="238"/>
      <c r="K45" s="240"/>
    </row>
    <row r="46" spans="5:11" ht="12.75">
      <c r="E46" s="237">
        <v>9.611188075282383</v>
      </c>
      <c r="J46" s="238"/>
      <c r="K46" s="240"/>
    </row>
    <row r="47" spans="10:11" ht="12.75">
      <c r="J47" s="238"/>
      <c r="K47" s="240"/>
    </row>
    <row r="48" spans="10:11" ht="12.75">
      <c r="J48" s="238"/>
      <c r="K48" s="240"/>
    </row>
    <row r="49" spans="10:11" ht="12.75">
      <c r="J49" s="238"/>
      <c r="K49" s="240"/>
    </row>
    <row r="50" spans="10:11" ht="12.75">
      <c r="J50" s="238"/>
      <c r="K50" s="240"/>
    </row>
    <row r="51" spans="10:11" ht="12.75">
      <c r="J51" s="238"/>
      <c r="K51" s="240"/>
    </row>
    <row r="52" spans="10:11" ht="12.75">
      <c r="J52" s="238"/>
      <c r="K52" s="240"/>
    </row>
    <row r="53" spans="10:11" ht="12.75">
      <c r="J53" s="238"/>
      <c r="K53" s="240"/>
    </row>
    <row r="54" spans="10:11" ht="12.75">
      <c r="J54" s="238"/>
      <c r="K54" s="240"/>
    </row>
    <row r="55" spans="10:11" ht="12.75">
      <c r="J55" s="238"/>
      <c r="K55" s="240"/>
    </row>
    <row r="56" spans="10:11" ht="12.75">
      <c r="J56" s="241"/>
      <c r="K56" s="240"/>
    </row>
    <row r="57" spans="10:11" ht="12.75">
      <c r="J57" s="238"/>
      <c r="K57" s="240"/>
    </row>
    <row r="58" spans="10:11" ht="12.75">
      <c r="J58" s="241"/>
      <c r="K58" s="242"/>
    </row>
    <row r="59" spans="10:11" ht="12.75">
      <c r="J59" s="7"/>
      <c r="K59" s="7"/>
    </row>
    <row r="60" spans="10:11" ht="12.75">
      <c r="J60" s="7"/>
      <c r="K60" s="7"/>
    </row>
    <row r="61" spans="10:11" ht="12.75">
      <c r="J61" s="7"/>
      <c r="K61" s="7"/>
    </row>
    <row r="62" spans="10:11" ht="12.75">
      <c r="J62" s="7"/>
      <c r="K62" s="7"/>
    </row>
    <row r="63" spans="10:11" ht="12.75">
      <c r="J63" s="7"/>
      <c r="K63" s="7"/>
    </row>
    <row r="64" spans="10:11" ht="12.75">
      <c r="J64" s="7"/>
      <c r="K64" s="7"/>
    </row>
  </sheetData>
  <mergeCells count="17">
    <mergeCell ref="C37:H37"/>
    <mergeCell ref="C38:H38"/>
    <mergeCell ref="B26:C26"/>
    <mergeCell ref="B21:C21"/>
    <mergeCell ref="B22:C22"/>
    <mergeCell ref="B25:C25"/>
    <mergeCell ref="B27:H27"/>
    <mergeCell ref="B1:H1"/>
    <mergeCell ref="B23:C23"/>
    <mergeCell ref="B24:C24"/>
    <mergeCell ref="B18:C18"/>
    <mergeCell ref="B19:C19"/>
    <mergeCell ref="A3:C4"/>
    <mergeCell ref="A5:A12"/>
    <mergeCell ref="B5:C5"/>
    <mergeCell ref="B17:C17"/>
    <mergeCell ref="B20:C20"/>
  </mergeCells>
  <conditionalFormatting sqref="J28 J32:J56">
    <cfRule type="cellIs" priority="1" dxfId="0" operator="lessThan" stopIfTrue="1">
      <formula>$BB$3</formula>
    </cfRule>
  </conditionalFormatting>
  <printOptions gridLines="1"/>
  <pageMargins left="0.4" right="0.34" top="0.55" bottom="0.5" header="0.5" footer="0.5"/>
  <pageSetup fitToHeight="1" fitToWidth="1" horizontalDpi="600" verticalDpi="600" orientation="portrait" paperSize="9" scale="70" r:id="rId3"/>
  <legacyDrawing r:id="rId2"/>
</worksheet>
</file>

<file path=xl/worksheets/sheet7.xml><?xml version="1.0" encoding="utf-8"?>
<worksheet xmlns="http://schemas.openxmlformats.org/spreadsheetml/2006/main" xmlns:r="http://schemas.openxmlformats.org/officeDocument/2006/relationships">
  <dimension ref="A1:K22"/>
  <sheetViews>
    <sheetView view="pageBreakPreview" zoomScale="55" zoomScaleSheetLayoutView="55" workbookViewId="0" topLeftCell="A1">
      <selection activeCell="G27" sqref="G27"/>
    </sheetView>
  </sheetViews>
  <sheetFormatPr defaultColWidth="9.140625" defaultRowHeight="12.75"/>
  <cols>
    <col min="1" max="1" width="3.57421875" style="0" customWidth="1"/>
    <col min="2" max="2" width="14.28125" style="0" customWidth="1"/>
    <col min="3" max="3" width="13.7109375" style="0" customWidth="1"/>
    <col min="4" max="4" width="15.7109375" style="0" customWidth="1"/>
    <col min="5" max="5" width="11.7109375" style="0" customWidth="1"/>
    <col min="6" max="6" width="13.7109375" style="0" customWidth="1"/>
    <col min="7" max="7" width="15.7109375" style="0" customWidth="1"/>
    <col min="8" max="8" width="11.7109375" style="0" customWidth="1"/>
    <col min="9" max="9" width="13.7109375" style="0" customWidth="1"/>
    <col min="10" max="10" width="15.7109375" style="0" customWidth="1"/>
    <col min="11" max="11" width="10.7109375" style="0" customWidth="1"/>
  </cols>
  <sheetData>
    <row r="1" spans="1:11" ht="25.5" customHeight="1">
      <c r="A1" s="107"/>
      <c r="B1" s="118" t="s">
        <v>3</v>
      </c>
      <c r="C1" s="508" t="s">
        <v>149</v>
      </c>
      <c r="D1" s="508"/>
      <c r="E1" s="509"/>
      <c r="F1" s="509"/>
      <c r="G1" s="509"/>
      <c r="H1" s="509"/>
      <c r="I1" s="509"/>
      <c r="J1" s="509"/>
      <c r="K1" s="509"/>
    </row>
    <row r="2" spans="1:11" ht="25.5" customHeight="1">
      <c r="A2" s="107"/>
      <c r="B2" s="118"/>
      <c r="C2" s="515"/>
      <c r="D2" s="516"/>
      <c r="E2" s="516"/>
      <c r="F2" s="516"/>
      <c r="G2" s="516"/>
      <c r="H2" s="516"/>
      <c r="I2" s="516"/>
      <c r="J2" s="516"/>
      <c r="K2" s="120"/>
    </row>
    <row r="3" spans="1:11" ht="15" customHeight="1" thickBot="1">
      <c r="A3" s="107"/>
      <c r="B3" s="107"/>
      <c r="C3" s="119"/>
      <c r="D3" s="119"/>
      <c r="E3" s="120"/>
      <c r="F3" s="120"/>
      <c r="G3" s="120"/>
      <c r="H3" s="120"/>
      <c r="I3" s="120"/>
      <c r="J3" s="120"/>
      <c r="K3" s="120"/>
    </row>
    <row r="4" spans="1:11" ht="18" customHeight="1" thickBot="1">
      <c r="A4" s="520"/>
      <c r="B4" s="121"/>
      <c r="C4" s="104" t="s">
        <v>234</v>
      </c>
      <c r="D4" s="104" t="s">
        <v>52</v>
      </c>
      <c r="E4" s="104" t="s">
        <v>53</v>
      </c>
      <c r="F4" s="104" t="s">
        <v>54</v>
      </c>
      <c r="G4" s="104" t="s">
        <v>55</v>
      </c>
      <c r="H4" s="104" t="s">
        <v>56</v>
      </c>
      <c r="I4" s="104" t="s">
        <v>57</v>
      </c>
      <c r="J4" s="104" t="s">
        <v>58</v>
      </c>
      <c r="K4" s="104" t="s">
        <v>59</v>
      </c>
    </row>
    <row r="5" spans="1:11" ht="16.5" customHeight="1" thickBot="1">
      <c r="A5" s="520"/>
      <c r="B5" s="483" t="s">
        <v>15</v>
      </c>
      <c r="C5" s="512" t="s">
        <v>179</v>
      </c>
      <c r="D5" s="513"/>
      <c r="E5" s="514"/>
      <c r="F5" s="512" t="s">
        <v>178</v>
      </c>
      <c r="G5" s="513"/>
      <c r="H5" s="514"/>
      <c r="I5" s="512" t="s">
        <v>177</v>
      </c>
      <c r="J5" s="513"/>
      <c r="K5" s="514"/>
    </row>
    <row r="6" spans="1:11" ht="39" customHeight="1" thickBot="1">
      <c r="A6" s="520"/>
      <c r="B6" s="483"/>
      <c r="C6" s="518" t="s">
        <v>96</v>
      </c>
      <c r="D6" s="519"/>
      <c r="E6" s="510" t="s">
        <v>97</v>
      </c>
      <c r="F6" s="518" t="s">
        <v>96</v>
      </c>
      <c r="G6" s="519"/>
      <c r="H6" s="510" t="s">
        <v>97</v>
      </c>
      <c r="I6" s="518" t="s">
        <v>96</v>
      </c>
      <c r="J6" s="519"/>
      <c r="K6" s="510" t="s">
        <v>97</v>
      </c>
    </row>
    <row r="7" spans="1:11" ht="18" customHeight="1" thickBot="1">
      <c r="A7" s="520"/>
      <c r="B7" s="483"/>
      <c r="C7" s="122" t="s">
        <v>136</v>
      </c>
      <c r="D7" s="123" t="s">
        <v>137</v>
      </c>
      <c r="E7" s="511"/>
      <c r="F7" s="122" t="s">
        <v>136</v>
      </c>
      <c r="G7" s="123" t="s">
        <v>137</v>
      </c>
      <c r="H7" s="511"/>
      <c r="I7" s="122" t="s">
        <v>136</v>
      </c>
      <c r="J7" s="123" t="s">
        <v>137</v>
      </c>
      <c r="K7" s="511"/>
    </row>
    <row r="8" spans="1:11" ht="18" customHeight="1" thickBot="1">
      <c r="A8" s="121" t="s">
        <v>22</v>
      </c>
      <c r="B8" s="147"/>
      <c r="C8" s="141"/>
      <c r="D8" s="141"/>
      <c r="E8" s="142"/>
      <c r="F8" s="142"/>
      <c r="G8" s="142"/>
      <c r="H8" s="142"/>
      <c r="I8" s="142"/>
      <c r="J8" s="142"/>
      <c r="K8" s="142"/>
    </row>
    <row r="9" spans="1:11" ht="27" customHeight="1" thickBot="1">
      <c r="A9" s="121" t="s">
        <v>23</v>
      </c>
      <c r="B9" s="99"/>
      <c r="C9" s="141"/>
      <c r="D9" s="141"/>
      <c r="E9" s="142"/>
      <c r="F9" s="142"/>
      <c r="G9" s="142"/>
      <c r="H9" s="142"/>
      <c r="I9" s="142"/>
      <c r="J9" s="142"/>
      <c r="K9" s="142"/>
    </row>
    <row r="10" spans="1:11" ht="24" customHeight="1" thickBot="1">
      <c r="A10" s="121" t="s">
        <v>24</v>
      </c>
      <c r="B10" s="147"/>
      <c r="C10" s="141"/>
      <c r="D10" s="141"/>
      <c r="E10" s="142"/>
      <c r="F10" s="142"/>
      <c r="G10" s="142"/>
      <c r="H10" s="142"/>
      <c r="I10" s="142"/>
      <c r="J10" s="142"/>
      <c r="K10" s="142"/>
    </row>
    <row r="11" spans="1:11" ht="18" customHeight="1" thickBot="1">
      <c r="A11" s="121" t="s">
        <v>25</v>
      </c>
      <c r="B11" s="99"/>
      <c r="C11" s="141"/>
      <c r="D11" s="141"/>
      <c r="E11" s="142"/>
      <c r="F11" s="142"/>
      <c r="G11" s="142"/>
      <c r="H11" s="142"/>
      <c r="I11" s="142"/>
      <c r="J11" s="142"/>
      <c r="K11" s="142"/>
    </row>
    <row r="12" spans="1:11" ht="18" customHeight="1" thickBot="1">
      <c r="A12" s="121" t="s">
        <v>26</v>
      </c>
      <c r="B12" s="147"/>
      <c r="C12" s="141"/>
      <c r="D12" s="141"/>
      <c r="E12" s="142"/>
      <c r="F12" s="142"/>
      <c r="G12" s="142"/>
      <c r="H12" s="142"/>
      <c r="I12" s="142"/>
      <c r="J12" s="142"/>
      <c r="K12" s="142"/>
    </row>
    <row r="13" spans="1:11" ht="18" customHeight="1" thickBot="1">
      <c r="A13" s="121" t="s">
        <v>27</v>
      </c>
      <c r="B13" s="99"/>
      <c r="C13" s="141"/>
      <c r="D13" s="141"/>
      <c r="E13" s="142"/>
      <c r="F13" s="142"/>
      <c r="G13" s="142"/>
      <c r="H13" s="142"/>
      <c r="I13" s="142"/>
      <c r="J13" s="142"/>
      <c r="K13" s="142"/>
    </row>
    <row r="14" spans="1:11" ht="18" customHeight="1" thickBot="1">
      <c r="A14" s="121" t="s">
        <v>28</v>
      </c>
      <c r="B14" s="99"/>
      <c r="C14" s="141"/>
      <c r="D14" s="141"/>
      <c r="E14" s="142"/>
      <c r="F14" s="142"/>
      <c r="G14" s="142"/>
      <c r="H14" s="142"/>
      <c r="I14" s="142"/>
      <c r="J14" s="142"/>
      <c r="K14" s="142"/>
    </row>
    <row r="15" spans="1:11" ht="18" customHeight="1" thickBot="1">
      <c r="A15" s="121" t="s">
        <v>29</v>
      </c>
      <c r="B15" s="147"/>
      <c r="C15" s="141"/>
      <c r="D15" s="141"/>
      <c r="E15" s="142"/>
      <c r="F15" s="142"/>
      <c r="G15" s="142"/>
      <c r="H15" s="142"/>
      <c r="I15" s="142"/>
      <c r="J15" s="142"/>
      <c r="K15" s="142"/>
    </row>
    <row r="16" spans="1:11" ht="18" customHeight="1" thickBot="1">
      <c r="A16" s="121" t="s">
        <v>30</v>
      </c>
      <c r="B16" s="99"/>
      <c r="C16" s="141"/>
      <c r="D16" s="141"/>
      <c r="E16" s="142"/>
      <c r="F16" s="142"/>
      <c r="G16" s="142"/>
      <c r="H16" s="142"/>
      <c r="I16" s="142"/>
      <c r="J16" s="142"/>
      <c r="K16" s="142"/>
    </row>
    <row r="17" spans="1:11" ht="18" customHeight="1" thickBot="1">
      <c r="A17" s="121" t="s">
        <v>61</v>
      </c>
      <c r="B17" s="147"/>
      <c r="C17" s="141"/>
      <c r="D17" s="141"/>
      <c r="E17" s="142"/>
      <c r="F17" s="142"/>
      <c r="G17" s="142"/>
      <c r="H17" s="142"/>
      <c r="I17" s="142"/>
      <c r="J17" s="142"/>
      <c r="K17" s="142"/>
    </row>
    <row r="18" spans="1:11" s="16" customFormat="1" ht="18" customHeight="1" thickBot="1">
      <c r="A18" s="121" t="s">
        <v>67</v>
      </c>
      <c r="B18" s="62" t="s">
        <v>66</v>
      </c>
      <c r="C18" s="143">
        <f>SUM(C8:C17)</f>
        <v>0</v>
      </c>
      <c r="D18" s="143">
        <f>SUM(D8:D17)</f>
        <v>0</v>
      </c>
      <c r="E18" s="129"/>
      <c r="F18" s="143">
        <f>SUM(F8:F17)</f>
        <v>0</v>
      </c>
      <c r="G18" s="143">
        <f>SUM(G8:G17)</f>
        <v>0</v>
      </c>
      <c r="H18" s="129"/>
      <c r="I18" s="143">
        <f>SUM(I8:I17)</f>
        <v>0</v>
      </c>
      <c r="J18" s="143">
        <f>SUM(J8:J17)</f>
        <v>0</v>
      </c>
      <c r="K18" s="129"/>
    </row>
    <row r="19" spans="1:11" s="17" customFormat="1" ht="29.25" customHeight="1" thickBot="1">
      <c r="A19" s="121"/>
      <c r="B19" s="124" t="s">
        <v>155</v>
      </c>
      <c r="C19" s="126"/>
      <c r="D19" s="127"/>
      <c r="E19" s="127"/>
      <c r="F19" s="127"/>
      <c r="G19" s="130">
        <f>SUM(C18:G18)</f>
        <v>0</v>
      </c>
      <c r="H19" s="126"/>
      <c r="I19" s="127"/>
      <c r="J19" s="127"/>
      <c r="K19" s="128"/>
    </row>
    <row r="20" spans="1:11" ht="24" customHeight="1">
      <c r="A20" s="107"/>
      <c r="B20" s="148" t="s">
        <v>16</v>
      </c>
      <c r="C20" s="517" t="s">
        <v>101</v>
      </c>
      <c r="D20" s="517"/>
      <c r="E20" s="509"/>
      <c r="F20" s="509"/>
      <c r="G20" s="509"/>
      <c r="H20" s="509"/>
      <c r="I20" s="509"/>
      <c r="J20" s="509"/>
      <c r="K20" s="509"/>
    </row>
    <row r="21" spans="1:11" ht="13.5" customHeight="1">
      <c r="A21" s="107"/>
      <c r="B21" s="148" t="s">
        <v>17</v>
      </c>
      <c r="C21" s="517" t="s">
        <v>196</v>
      </c>
      <c r="D21" s="517"/>
      <c r="E21" s="509"/>
      <c r="F21" s="509"/>
      <c r="G21" s="509"/>
      <c r="H21" s="509"/>
      <c r="I21" s="509"/>
      <c r="J21" s="509"/>
      <c r="K21" s="509"/>
    </row>
    <row r="22" spans="1:11" ht="13.5" customHeight="1">
      <c r="A22" s="107"/>
      <c r="B22" s="148" t="s">
        <v>18</v>
      </c>
      <c r="C22" s="517" t="s">
        <v>197</v>
      </c>
      <c r="D22" s="517"/>
      <c r="E22" s="509"/>
      <c r="F22" s="509"/>
      <c r="G22" s="509"/>
      <c r="H22" s="509"/>
      <c r="I22" s="509"/>
      <c r="J22" s="509"/>
      <c r="K22" s="509"/>
    </row>
  </sheetData>
  <mergeCells count="16">
    <mergeCell ref="A4:A7"/>
    <mergeCell ref="B5:B7"/>
    <mergeCell ref="C20:K20"/>
    <mergeCell ref="C21:K21"/>
    <mergeCell ref="C22:K22"/>
    <mergeCell ref="C6:D6"/>
    <mergeCell ref="F6:G6"/>
    <mergeCell ref="I6:J6"/>
    <mergeCell ref="C1:K1"/>
    <mergeCell ref="E6:E7"/>
    <mergeCell ref="F5:H5"/>
    <mergeCell ref="I5:K5"/>
    <mergeCell ref="C5:E5"/>
    <mergeCell ref="H6:H7"/>
    <mergeCell ref="K6:K7"/>
    <mergeCell ref="C2:J2"/>
  </mergeCells>
  <hyperlinks>
    <hyperlink ref="B20" location="_ftnref1" display="_ftnref1"/>
    <hyperlink ref="B21" location="_ftnref2" display="_ftnref2"/>
    <hyperlink ref="B22" location="_ftnref3" display="_ftnref3"/>
  </hyperlinks>
  <printOptions/>
  <pageMargins left="0.75" right="0.75" top="1" bottom="1" header="0.5" footer="0.5"/>
  <pageSetup horizontalDpi="600" verticalDpi="600" orientation="landscape" paperSize="9" scale="79" r:id="rId1"/>
</worksheet>
</file>

<file path=xl/worksheets/sheet8.xml><?xml version="1.0" encoding="utf-8"?>
<worksheet xmlns="http://schemas.openxmlformats.org/spreadsheetml/2006/main" xmlns:r="http://schemas.openxmlformats.org/officeDocument/2006/relationships">
  <dimension ref="A1:H15"/>
  <sheetViews>
    <sheetView view="pageBreakPreview" zoomScale="55" zoomScaleSheetLayoutView="55" workbookViewId="0" topLeftCell="A1">
      <selection activeCell="D12" sqref="D12"/>
    </sheetView>
  </sheetViews>
  <sheetFormatPr defaultColWidth="9.140625" defaultRowHeight="12.75"/>
  <cols>
    <col min="1" max="1" width="3.7109375" style="0" customWidth="1"/>
    <col min="2" max="2" width="36.00390625" style="0" customWidth="1"/>
    <col min="3" max="3" width="21.140625" style="0" customWidth="1"/>
    <col min="4" max="6" width="15.7109375" style="0" customWidth="1"/>
    <col min="7" max="7" width="21.7109375" style="12" customWidth="1"/>
  </cols>
  <sheetData>
    <row r="1" spans="1:7" s="7" customFormat="1" ht="12.75">
      <c r="A1" s="132"/>
      <c r="B1" s="132" t="s">
        <v>4</v>
      </c>
      <c r="C1" s="132"/>
      <c r="D1" s="132"/>
      <c r="E1" s="132"/>
      <c r="F1" s="132"/>
      <c r="G1" s="132"/>
    </row>
    <row r="2" spans="1:8" s="7" customFormat="1" ht="22.5" customHeight="1">
      <c r="A2" s="132"/>
      <c r="B2" s="523" t="s">
        <v>150</v>
      </c>
      <c r="C2" s="523"/>
      <c r="D2" s="523"/>
      <c r="E2" s="523"/>
      <c r="F2" s="523"/>
      <c r="G2" s="523"/>
      <c r="H2" s="15"/>
    </row>
    <row r="3" spans="1:8" s="7" customFormat="1" ht="21" customHeight="1">
      <c r="A3" s="132"/>
      <c r="B3" s="111" t="s">
        <v>40</v>
      </c>
      <c r="C3" s="133"/>
      <c r="D3" s="133"/>
      <c r="E3" s="133"/>
      <c r="F3" s="133"/>
      <c r="G3" s="133"/>
      <c r="H3" s="15"/>
    </row>
    <row r="4" spans="1:8" s="7" customFormat="1" ht="36.75" customHeight="1" thickBot="1">
      <c r="A4" s="132"/>
      <c r="B4" s="134"/>
      <c r="C4" s="134"/>
      <c r="D4" s="134"/>
      <c r="E4" s="134"/>
      <c r="F4" s="134"/>
      <c r="G4" s="134"/>
      <c r="H4" s="15"/>
    </row>
    <row r="5" spans="1:8" s="10" customFormat="1" ht="33.75" customHeight="1" thickBot="1">
      <c r="A5" s="530"/>
      <c r="B5" s="531"/>
      <c r="C5" s="532"/>
      <c r="D5" s="135" t="s">
        <v>20</v>
      </c>
      <c r="E5" s="135" t="s">
        <v>21</v>
      </c>
      <c r="F5" s="135" t="s">
        <v>100</v>
      </c>
      <c r="G5" s="135" t="s">
        <v>14</v>
      </c>
      <c r="H5" s="11"/>
    </row>
    <row r="6" spans="1:8" s="10" customFormat="1" ht="18.75" customHeight="1" thickBot="1">
      <c r="A6" s="136" t="s">
        <v>22</v>
      </c>
      <c r="B6" s="528" t="s">
        <v>98</v>
      </c>
      <c r="C6" s="137" t="s">
        <v>63</v>
      </c>
      <c r="D6" s="125"/>
      <c r="E6" s="125"/>
      <c r="F6" s="125"/>
      <c r="G6" s="144">
        <f>SUM(D6:F6)</f>
        <v>0</v>
      </c>
      <c r="H6" s="11"/>
    </row>
    <row r="7" spans="1:8" ht="30.75" customHeight="1" thickBot="1">
      <c r="A7" s="116" t="s">
        <v>23</v>
      </c>
      <c r="B7" s="529"/>
      <c r="C7" s="131" t="s">
        <v>64</v>
      </c>
      <c r="D7" s="131">
        <f>D6/5</f>
        <v>0</v>
      </c>
      <c r="E7" s="131">
        <f>E6/5</f>
        <v>0</v>
      </c>
      <c r="F7" s="131">
        <f>F6/5</f>
        <v>0</v>
      </c>
      <c r="G7" s="145">
        <f>AVERAGE(D7:F7)</f>
        <v>0</v>
      </c>
      <c r="H7" s="3"/>
    </row>
    <row r="8" spans="1:8" ht="16.5" customHeight="1" thickBot="1">
      <c r="A8" s="116" t="s">
        <v>24</v>
      </c>
      <c r="B8" s="526" t="s">
        <v>19</v>
      </c>
      <c r="C8" s="527"/>
      <c r="D8" s="150"/>
      <c r="E8" s="150"/>
      <c r="F8" s="150"/>
      <c r="G8" s="146">
        <f>SUM(D8:F8)</f>
        <v>0</v>
      </c>
      <c r="H8" s="3"/>
    </row>
    <row r="9" spans="1:8" ht="33.75" customHeight="1" thickBot="1">
      <c r="A9" s="116" t="s">
        <v>25</v>
      </c>
      <c r="B9" s="526" t="s">
        <v>180</v>
      </c>
      <c r="C9" s="527"/>
      <c r="D9" s="150"/>
      <c r="E9" s="150"/>
      <c r="F9" s="150"/>
      <c r="G9" s="146">
        <f>SUM(D9:F9)</f>
        <v>0</v>
      </c>
      <c r="H9" s="3"/>
    </row>
    <row r="10" spans="1:8" ht="34.5" customHeight="1" thickBot="1">
      <c r="A10" s="116" t="s">
        <v>26</v>
      </c>
      <c r="B10" s="526" t="s">
        <v>65</v>
      </c>
      <c r="C10" s="527"/>
      <c r="D10" s="138">
        <f>D6-D8-D9</f>
        <v>0</v>
      </c>
      <c r="E10" s="138">
        <f>E6-E8-E9</f>
        <v>0</v>
      </c>
      <c r="F10" s="138">
        <f>F6-F8-F9</f>
        <v>0</v>
      </c>
      <c r="G10" s="146">
        <f>SUM(D10:F10)</f>
        <v>0</v>
      </c>
      <c r="H10" s="3"/>
    </row>
    <row r="11" spans="1:8" ht="34.5" customHeight="1" thickBot="1">
      <c r="A11" s="116" t="s">
        <v>27</v>
      </c>
      <c r="B11" s="524" t="s">
        <v>99</v>
      </c>
      <c r="C11" s="131" t="s">
        <v>169</v>
      </c>
      <c r="D11" s="149"/>
      <c r="E11" s="149"/>
      <c r="F11" s="149"/>
      <c r="G11" s="146">
        <f>SUM(D11:F11)</f>
        <v>0</v>
      </c>
      <c r="H11" s="3"/>
    </row>
    <row r="12" spans="1:8" ht="33.75" customHeight="1" thickBot="1">
      <c r="A12" s="116" t="s">
        <v>28</v>
      </c>
      <c r="B12" s="525"/>
      <c r="C12" s="117" t="s">
        <v>181</v>
      </c>
      <c r="D12" s="149"/>
      <c r="E12" s="149"/>
      <c r="F12" s="149"/>
      <c r="G12" s="146">
        <f>SUM(D12:F12)</f>
        <v>0</v>
      </c>
      <c r="H12" s="3"/>
    </row>
    <row r="13" spans="1:8" ht="16.5" customHeight="1" thickBot="1">
      <c r="A13" s="116" t="s">
        <v>29</v>
      </c>
      <c r="B13" s="526" t="s">
        <v>170</v>
      </c>
      <c r="C13" s="527"/>
      <c r="D13" s="140"/>
      <c r="E13" s="140"/>
      <c r="F13" s="140"/>
      <c r="G13" s="146"/>
      <c r="H13" s="2"/>
    </row>
    <row r="14" spans="1:7" ht="12.75">
      <c r="A14" s="61"/>
      <c r="B14" s="139" t="s">
        <v>62</v>
      </c>
      <c r="C14" s="521" t="s">
        <v>83</v>
      </c>
      <c r="D14" s="521"/>
      <c r="E14" s="521"/>
      <c r="F14" s="521"/>
      <c r="G14" s="521"/>
    </row>
    <row r="15" spans="1:7" ht="12.75">
      <c r="A15" s="61"/>
      <c r="B15" s="139" t="s">
        <v>151</v>
      </c>
      <c r="C15" s="522" t="s">
        <v>171</v>
      </c>
      <c r="D15" s="522"/>
      <c r="E15" s="522"/>
      <c r="F15" s="522"/>
      <c r="G15" s="522"/>
    </row>
  </sheetData>
  <mergeCells count="10">
    <mergeCell ref="C14:G14"/>
    <mergeCell ref="C15:G15"/>
    <mergeCell ref="B2:G2"/>
    <mergeCell ref="B11:B12"/>
    <mergeCell ref="B13:C13"/>
    <mergeCell ref="B10:C10"/>
    <mergeCell ref="B9:C9"/>
    <mergeCell ref="B8:C8"/>
    <mergeCell ref="B6:B7"/>
    <mergeCell ref="A5:C5"/>
  </mergeCells>
  <printOptions/>
  <pageMargins left="0.75" right="0.75" top="1" bottom="1" header="0.5" footer="0.5"/>
  <pageSetup horizontalDpi="600" verticalDpi="600" orientation="landscape" paperSize="9" scale="82" r:id="rId1"/>
  <colBreaks count="1" manualBreakCount="1">
    <brk id="7" max="65535" man="1"/>
  </colBreaks>
</worksheet>
</file>

<file path=xl/worksheets/sheet9.xml><?xml version="1.0" encoding="utf-8"?>
<worksheet xmlns="http://schemas.openxmlformats.org/spreadsheetml/2006/main" xmlns:r="http://schemas.openxmlformats.org/officeDocument/2006/relationships">
  <sheetPr>
    <pageSetUpPr fitToPage="1"/>
  </sheetPr>
  <dimension ref="A1:IR26"/>
  <sheetViews>
    <sheetView view="pageBreakPreview" zoomScale="55" zoomScaleSheetLayoutView="55" workbookViewId="0" topLeftCell="A1">
      <selection activeCell="A9" sqref="A9"/>
    </sheetView>
  </sheetViews>
  <sheetFormatPr defaultColWidth="9.140625" defaultRowHeight="12.75"/>
  <cols>
    <col min="1" max="1" width="89.8515625" style="2" customWidth="1"/>
    <col min="2" max="2" width="95.00390625" style="2" customWidth="1"/>
    <col min="3" max="16384" width="88.57421875" style="2" customWidth="1"/>
  </cols>
  <sheetData>
    <row r="1" spans="1:252" ht="22.5" customHeight="1">
      <c r="A1" s="13" t="s">
        <v>102</v>
      </c>
      <c r="B1" s="13"/>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c r="FG1" s="152"/>
      <c r="FH1" s="152"/>
      <c r="FI1" s="152"/>
      <c r="FJ1" s="152"/>
      <c r="FK1" s="152"/>
      <c r="FL1" s="152"/>
      <c r="FM1" s="152"/>
      <c r="FN1" s="152"/>
      <c r="FO1" s="152"/>
      <c r="FP1" s="152"/>
      <c r="FQ1" s="152"/>
      <c r="FR1" s="152"/>
      <c r="FS1" s="152"/>
      <c r="FT1" s="152"/>
      <c r="FU1" s="152"/>
      <c r="FV1" s="152"/>
      <c r="FW1" s="152"/>
      <c r="FX1" s="152"/>
      <c r="FY1" s="152"/>
      <c r="FZ1" s="152"/>
      <c r="GA1" s="152"/>
      <c r="GB1" s="152"/>
      <c r="GC1" s="152"/>
      <c r="GD1" s="152"/>
      <c r="GE1" s="152"/>
      <c r="GF1" s="152"/>
      <c r="GG1" s="152"/>
      <c r="GH1" s="152"/>
      <c r="GI1" s="152"/>
      <c r="GJ1" s="152"/>
      <c r="GK1" s="152"/>
      <c r="GL1" s="152"/>
      <c r="GM1" s="152"/>
      <c r="GN1" s="152"/>
      <c r="GO1" s="152"/>
      <c r="GP1" s="152"/>
      <c r="GQ1" s="152"/>
      <c r="GR1" s="152"/>
      <c r="GS1" s="152"/>
      <c r="GT1" s="152"/>
      <c r="GU1" s="152"/>
      <c r="GV1" s="152"/>
      <c r="GW1" s="152"/>
      <c r="GX1" s="152"/>
      <c r="GY1" s="152"/>
      <c r="GZ1" s="152"/>
      <c r="HA1" s="152"/>
      <c r="HB1" s="152"/>
      <c r="HC1" s="152"/>
      <c r="HD1" s="152"/>
      <c r="HE1" s="152"/>
      <c r="HF1" s="152"/>
      <c r="HG1" s="152"/>
      <c r="HH1" s="152"/>
      <c r="HI1" s="152"/>
      <c r="HJ1" s="152"/>
      <c r="HK1" s="152"/>
      <c r="HL1" s="152"/>
      <c r="HM1" s="152"/>
      <c r="HN1" s="152"/>
      <c r="HO1" s="152"/>
      <c r="HP1" s="152"/>
      <c r="HQ1" s="152"/>
      <c r="HR1" s="152"/>
      <c r="HS1" s="152"/>
      <c r="HT1" s="152"/>
      <c r="HU1" s="152"/>
      <c r="HV1" s="152"/>
      <c r="HW1" s="152"/>
      <c r="HX1" s="152"/>
      <c r="HY1" s="152"/>
      <c r="HZ1" s="152"/>
      <c r="IA1" s="152"/>
      <c r="IB1" s="152"/>
      <c r="IC1" s="152"/>
      <c r="ID1" s="152"/>
      <c r="IE1" s="152"/>
      <c r="IF1" s="152"/>
      <c r="IG1" s="152"/>
      <c r="IH1" s="152"/>
      <c r="II1" s="152"/>
      <c r="IJ1" s="152"/>
      <c r="IK1" s="152"/>
      <c r="IL1" s="152"/>
      <c r="IM1" s="152"/>
      <c r="IN1" s="152"/>
      <c r="IO1" s="152"/>
      <c r="IP1" s="152"/>
      <c r="IQ1" s="152"/>
      <c r="IR1" s="152"/>
    </row>
    <row r="2" spans="1:2" ht="23.25" customHeight="1">
      <c r="A2" s="533" t="s">
        <v>126</v>
      </c>
      <c r="B2" s="533"/>
    </row>
    <row r="3" spans="1:2" ht="7.5" customHeight="1" thickBot="1">
      <c r="A3" s="1"/>
      <c r="B3" s="1"/>
    </row>
    <row r="4" spans="1:2" ht="16.5" thickBot="1">
      <c r="A4" s="182" t="s">
        <v>103</v>
      </c>
      <c r="B4" s="183" t="s">
        <v>104</v>
      </c>
    </row>
    <row r="5" spans="1:2" ht="30.75" thickBot="1">
      <c r="A5" s="184" t="s">
        <v>105</v>
      </c>
      <c r="B5" s="185" t="s">
        <v>225</v>
      </c>
    </row>
    <row r="6" spans="1:2" ht="45.75" thickBot="1">
      <c r="A6" s="184" t="s">
        <v>106</v>
      </c>
      <c r="B6" s="417" t="s">
        <v>300</v>
      </c>
    </row>
    <row r="7" spans="1:2" ht="30.75" thickBot="1">
      <c r="A7" s="184" t="s">
        <v>184</v>
      </c>
      <c r="B7" s="185" t="s">
        <v>252</v>
      </c>
    </row>
    <row r="8" spans="1:2" ht="30.75" thickBot="1">
      <c r="A8" s="184" t="s">
        <v>185</v>
      </c>
      <c r="B8" s="185" t="s">
        <v>226</v>
      </c>
    </row>
    <row r="9" spans="1:2" ht="30.75" thickBot="1">
      <c r="A9" s="184" t="s">
        <v>132</v>
      </c>
      <c r="B9" s="185" t="s">
        <v>253</v>
      </c>
    </row>
    <row r="10" spans="1:2" ht="45.75" thickBot="1">
      <c r="A10" s="184" t="s">
        <v>125</v>
      </c>
      <c r="B10" s="185" t="s">
        <v>254</v>
      </c>
    </row>
    <row r="11" spans="1:2" ht="45.75" thickBot="1">
      <c r="A11" s="184" t="s">
        <v>124</v>
      </c>
      <c r="B11" s="185" t="s">
        <v>255</v>
      </c>
    </row>
    <row r="12" spans="1:2" ht="15.75" thickBot="1">
      <c r="A12" s="186"/>
      <c r="B12" s="187"/>
    </row>
    <row r="13" spans="1:2" ht="16.5" thickBot="1">
      <c r="A13" s="188" t="s">
        <v>107</v>
      </c>
      <c r="B13" s="185"/>
    </row>
    <row r="14" spans="1:2" ht="15.75" thickBot="1">
      <c r="A14" s="184" t="s">
        <v>108</v>
      </c>
      <c r="B14" s="185" t="s">
        <v>227</v>
      </c>
    </row>
    <row r="15" spans="1:2" ht="15.75" thickBot="1">
      <c r="A15" s="184" t="s">
        <v>109</v>
      </c>
      <c r="B15" s="272" t="s">
        <v>256</v>
      </c>
    </row>
    <row r="16" spans="1:2" ht="15.75" thickBot="1">
      <c r="A16" s="184" t="s">
        <v>110</v>
      </c>
      <c r="B16" s="185" t="s">
        <v>257</v>
      </c>
    </row>
    <row r="17" spans="1:2" ht="15.75" thickBot="1">
      <c r="A17" s="184" t="s">
        <v>111</v>
      </c>
      <c r="B17" s="185" t="s">
        <v>228</v>
      </c>
    </row>
    <row r="18" spans="1:2" ht="15.75" thickBot="1">
      <c r="A18" s="184" t="s">
        <v>112</v>
      </c>
      <c r="B18" s="185" t="s">
        <v>228</v>
      </c>
    </row>
    <row r="19" spans="1:2" ht="15.75" thickBot="1">
      <c r="A19" s="184" t="s">
        <v>113</v>
      </c>
      <c r="B19" s="185" t="s">
        <v>228</v>
      </c>
    </row>
    <row r="20" spans="1:2" ht="15.75" thickBot="1">
      <c r="A20" s="184" t="s">
        <v>114</v>
      </c>
      <c r="B20" s="185" t="s">
        <v>228</v>
      </c>
    </row>
    <row r="21" spans="1:2" ht="15.75" thickBot="1">
      <c r="A21" s="184" t="s">
        <v>115</v>
      </c>
      <c r="B21" s="185" t="s">
        <v>228</v>
      </c>
    </row>
    <row r="22" spans="1:2" ht="15.75" thickBot="1">
      <c r="A22" s="184"/>
      <c r="B22" s="185"/>
    </row>
    <row r="23" spans="1:2" ht="16.5" thickBot="1">
      <c r="A23" s="189" t="s">
        <v>116</v>
      </c>
      <c r="B23" s="187"/>
    </row>
    <row r="24" spans="1:2" ht="60.75" thickBot="1">
      <c r="A24" s="184" t="s">
        <v>117</v>
      </c>
      <c r="B24" s="185" t="s">
        <v>229</v>
      </c>
    </row>
    <row r="25" spans="1:2" ht="75.75" thickBot="1">
      <c r="A25" s="184" t="s">
        <v>118</v>
      </c>
      <c r="B25" s="185" t="s">
        <v>258</v>
      </c>
    </row>
    <row r="26" spans="1:2" ht="30.75" thickBot="1">
      <c r="A26" s="184" t="s">
        <v>186</v>
      </c>
      <c r="B26" s="185" t="s">
        <v>259</v>
      </c>
    </row>
  </sheetData>
  <mergeCells count="1">
    <mergeCell ref="A2:B2"/>
  </mergeCells>
  <printOptions/>
  <pageMargins left="0.75" right="0.75" top="0.5" bottom="1" header="0.5" footer="0.5"/>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BARTIIS</dc:creator>
  <cp:keywords/>
  <dc:description/>
  <cp:lastModifiedBy>Fern Leathers</cp:lastModifiedBy>
  <cp:lastPrinted>2006-12-21T17:38:41Z</cp:lastPrinted>
  <dcterms:created xsi:type="dcterms:W3CDTF">2005-07-08T13:03:54Z</dcterms:created>
  <dcterms:modified xsi:type="dcterms:W3CDTF">2007-03-14T17:48:15Z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-1113170160</vt:i4>
  </property>
  <property fmtid="{D5CDD505-2E9C-101B-9397-08002B2CF9AE}" pid="3" name="_EmailSubject">
    <vt:lpwstr>NAP2 standardised tables in Excel spreadsheet format</vt:lpwstr>
  </property>
  <property fmtid="{D5CDD505-2E9C-101B-9397-08002B2CF9AE}" pid="4" name="_AuthorEmail">
    <vt:lpwstr>Stefan.Moser@cec.eu.int</vt:lpwstr>
  </property>
  <property fmtid="{D5CDD505-2E9C-101B-9397-08002B2CF9AE}" pid="5" name="_AuthorEmailDisplayName">
    <vt:lpwstr>MOSER Stefan (ENV)</vt:lpwstr>
  </property>
  <property fmtid="{D5CDD505-2E9C-101B-9397-08002B2CF9AE}" pid="6" name="_ReviewingToolsShownOnce">
    <vt:lpwstr/>
  </property>
</Properties>
</file>